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chael\Desktop\"/>
    </mc:Choice>
  </mc:AlternateContent>
  <bookViews>
    <workbookView xWindow="0" yWindow="0" windowWidth="28800" windowHeight="12210" tabRatio="885" activeTab="7"/>
  </bookViews>
  <sheets>
    <sheet name="כללי" sheetId="19" r:id="rId1"/>
    <sheet name="דשבורד מוביל" sheetId="13" r:id="rId2"/>
    <sheet name="חישוב" sheetId="14" state="hidden" r:id="rId3"/>
    <sheet name="#פרטיות וסודיות" sheetId="5" r:id="rId4"/>
    <sheet name="משתמשים#" sheetId="6" r:id="rId5"/>
    <sheet name="איומים תשתיתיים#" sheetId="7" r:id="rId6"/>
    <sheet name="איומים עסקיים#" sheetId="15" r:id="rId7"/>
    <sheet name="ספק השירות#" sheetId="8" r:id="rId8"/>
    <sheet name="סוג השירות המבוקש#" sheetId="17" r:id="rId9"/>
    <sheet name="ממשקים#" sheetId="10" r:id="rId10"/>
    <sheet name="אופן היישום#" sheetId="18" r:id="rId11"/>
    <sheet name="תיאור הארכיטקטורה המוצעת" sheetId="3" r:id="rId12"/>
    <sheet name="ניתוח ממשקים" sheetId="2" r:id="rId13"/>
    <sheet name="תאימות רגולטורית וחוקית" sheetId="12" r:id="rId14"/>
    <sheet name="בקרות מול הסיכונים" sheetId="11" r:id="rId1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4" l="1"/>
  <c r="F5" i="8" l="1"/>
  <c r="F8" i="10"/>
  <c r="F10" i="10"/>
  <c r="F8" i="17"/>
  <c r="F7" i="17"/>
  <c r="F7" i="8"/>
  <c r="F8" i="7"/>
  <c r="B10" i="14" l="1"/>
  <c r="C29" i="13" s="1"/>
  <c r="B9" i="14"/>
  <c r="C28" i="13" s="1"/>
  <c r="B8" i="14"/>
  <c r="C27" i="13" s="1"/>
  <c r="B7" i="14"/>
  <c r="C26" i="13" s="1"/>
  <c r="C25" i="13"/>
  <c r="B5" i="14"/>
  <c r="C24" i="13" s="1"/>
  <c r="B4" i="14"/>
  <c r="C23" i="13" s="1"/>
  <c r="B3" i="14"/>
  <c r="C22" i="13" s="1"/>
  <c r="F8" i="18"/>
  <c r="F7" i="18"/>
  <c r="F5" i="18"/>
  <c r="F20" i="17"/>
  <c r="F19" i="17"/>
  <c r="F16" i="17"/>
  <c r="F15" i="17"/>
  <c r="F14" i="17"/>
  <c r="F13" i="17"/>
  <c r="F12" i="17"/>
  <c r="F11" i="17"/>
  <c r="F10" i="17"/>
  <c r="F9" i="17"/>
  <c r="F21" i="17" l="1"/>
  <c r="B29" i="13" s="1"/>
  <c r="E29" i="13" s="1"/>
  <c r="B22" i="11" s="1"/>
  <c r="F9" i="18"/>
  <c r="F7" i="15"/>
  <c r="F6" i="15"/>
  <c r="F5" i="15"/>
  <c r="C10" i="14" l="1"/>
  <c r="D10" i="14" s="1"/>
  <c r="C9" i="14"/>
  <c r="D9" i="14" s="1"/>
  <c r="B28" i="13"/>
  <c r="E28" i="13" s="1"/>
  <c r="B20" i="11" s="1"/>
  <c r="F8" i="15"/>
  <c r="C6" i="14" l="1"/>
  <c r="B25" i="13"/>
  <c r="E25" i="13" s="1"/>
  <c r="B14" i="11" s="1"/>
  <c r="F9" i="10"/>
  <c r="F7" i="10"/>
  <c r="F4" i="10"/>
  <c r="F8" i="8"/>
  <c r="F12" i="8"/>
  <c r="F11" i="8"/>
  <c r="F10" i="8"/>
  <c r="F9" i="8"/>
  <c r="F4" i="8"/>
  <c r="F6" i="8"/>
  <c r="F10" i="7"/>
  <c r="F6" i="7"/>
  <c r="F5" i="7"/>
  <c r="F4" i="7"/>
  <c r="F12" i="6"/>
  <c r="F10" i="6"/>
  <c r="F9" i="6"/>
  <c r="F7" i="6"/>
  <c r="F6" i="6"/>
  <c r="F5" i="6"/>
  <c r="F9" i="5"/>
  <c r="F13" i="5" l="1"/>
  <c r="F13" i="8"/>
  <c r="D6" i="14"/>
  <c r="F11" i="10"/>
  <c r="F11" i="7"/>
  <c r="B24" i="13" s="1"/>
  <c r="E24" i="13" s="1"/>
  <c r="B12" i="11" s="1"/>
  <c r="F13" i="6"/>
  <c r="C4" i="14" l="1"/>
  <c r="D4" i="14" s="1"/>
  <c r="B23" i="13"/>
  <c r="E23" i="13" s="1"/>
  <c r="B9" i="11" s="1"/>
  <c r="C8" i="14"/>
  <c r="D8" i="14" s="1"/>
  <c r="B27" i="13"/>
  <c r="E27" i="13" s="1"/>
  <c r="B18" i="11" s="1"/>
  <c r="C3" i="14"/>
  <c r="D3" i="14" s="1"/>
  <c r="B22" i="13"/>
  <c r="E22" i="13" s="1"/>
  <c r="B7" i="11" s="1"/>
  <c r="C7" i="14"/>
  <c r="D7" i="14" s="1"/>
  <c r="B26" i="13"/>
  <c r="E26" i="13" s="1"/>
  <c r="B16" i="11" s="1"/>
  <c r="C5" i="14"/>
  <c r="D5" i="14" l="1"/>
  <c r="E11" i="14" s="1"/>
  <c r="B4" i="13" s="1"/>
  <c r="C4" i="13" s="1"/>
</calcChain>
</file>

<file path=xl/comments1.xml><?xml version="1.0" encoding="utf-8"?>
<comments xmlns="http://schemas.openxmlformats.org/spreadsheetml/2006/main">
  <authors>
    <author>אופיר מרר</author>
  </authors>
  <commentList>
    <comment ref="A21" authorId="0" shapeId="0">
      <text>
        <r>
          <rPr>
            <sz val="8"/>
            <color indexed="81"/>
            <rFont val="Tahoma"/>
            <family val="2"/>
          </rPr>
          <t>יש לפרט את ייעוד המערכת ואת מטרות השימוש בה, וכן הסיבות והתועלות הצפויות מהמעבר לשימוש במחשוב ענן</t>
        </r>
      </text>
    </comment>
  </commentList>
</comments>
</file>

<file path=xl/comments10.xml><?xml version="1.0" encoding="utf-8"?>
<comments xmlns="http://schemas.openxmlformats.org/spreadsheetml/2006/main">
  <authors>
    <author>אופיר מרר</author>
  </authors>
  <commentList>
    <comment ref="A4" authorId="0" shapeId="0">
      <text>
        <r>
          <rPr>
            <sz val="9"/>
            <color indexed="81"/>
            <rFont val="Tahoma"/>
            <family val="2"/>
          </rPr>
          <t xml:space="preserve">ציוני משפחות הסיכון נגזרות מהניתוח שנעשה קודם לכן
</t>
        </r>
      </text>
    </comment>
    <comment ref="C4" authorId="0" shapeId="0">
      <text>
        <r>
          <rPr>
            <sz val="9"/>
            <color indexed="81"/>
            <rFont val="Tahoma"/>
            <family val="2"/>
          </rPr>
          <t xml:space="preserve">ככל שנמצאו סיכונים פרטניים, יש להציבם מול משפחת הסיכונים הייעודית ולהציג את סט הבקרות המפצות לכל אחד מהם, בהתאם לאפשרויות המובאות בטבלה זה. מתודולוגיה זו נגזרת ממדריך ניהול הסיכונים של שימוש בענן של מערך הסייבר. </t>
        </r>
      </text>
    </comment>
  </commentList>
</comments>
</file>

<file path=xl/comments2.xml><?xml version="1.0" encoding="utf-8"?>
<comments xmlns="http://schemas.openxmlformats.org/spreadsheetml/2006/main">
  <authors>
    <author>אופיר מרר</author>
  </authors>
  <commentList>
    <comment ref="A21" authorId="0" shapeId="0">
      <text>
        <r>
          <rPr>
            <sz val="9"/>
            <color indexed="81"/>
            <rFont val="Tahoma"/>
            <family val="2"/>
          </rPr>
          <t>סה"כ נבחנות 8 משפחות סיכונים וכ-50 שאלות פרטניות ביחס לאופי המידע, המערכת והתהליכים ביחס לענן</t>
        </r>
      </text>
    </comment>
    <comment ref="D21" authorId="0" shapeId="0">
      <text>
        <r>
          <rPr>
            <sz val="9"/>
            <color indexed="81"/>
            <rFont val="Tahoma"/>
            <family val="2"/>
          </rPr>
          <t>הפקטור מהווה את המשקולת הרלוונטית אשר ניתנה למשפחת הסיכון הייעודית</t>
        </r>
      </text>
    </comment>
    <comment ref="E21" authorId="0" shapeId="0">
      <text>
        <r>
          <rPr>
            <sz val="9"/>
            <color indexed="81"/>
            <rFont val="Tahoma"/>
            <family val="2"/>
          </rPr>
          <t>בנוסף לציון הסופי מעלה, מוצע פירוק של רמת הסיכון ביחס לכל אחת מהמשפחות.</t>
        </r>
      </text>
    </comment>
  </commentList>
</comments>
</file>

<file path=xl/comments3.xml><?xml version="1.0" encoding="utf-8"?>
<comments xmlns="http://schemas.openxmlformats.org/spreadsheetml/2006/main">
  <authors>
    <author>אופיר מרר</author>
  </authors>
  <commentList>
    <comment ref="A4" authorId="0" shapeId="0">
      <text>
        <r>
          <rPr>
            <sz val="9"/>
            <color indexed="81"/>
            <rFont val="Tahoma"/>
            <family val="2"/>
          </rPr>
          <t>נוהל סיווג מידע העדכני ניתן למצוא בכתובת https://www.health.gov.il/services/tenders/doclib/com05_2020-8.1.pdf</t>
        </r>
      </text>
    </comment>
    <comment ref="B6" authorId="0" shapeId="0">
      <text>
        <r>
          <rPr>
            <sz val="9"/>
            <color indexed="81"/>
            <rFont val="Tahoma"/>
            <family val="2"/>
          </rPr>
          <t>שאלה זו מנסה להעריך את כמות המידע (מספר הרשומות) אשר תהיה במצב ההפעלה הסופי של המערכת, כלומר במצב המקסימום</t>
        </r>
      </text>
    </comment>
  </commentList>
</comments>
</file>

<file path=xl/comments4.xml><?xml version="1.0" encoding="utf-8"?>
<comments xmlns="http://schemas.openxmlformats.org/spreadsheetml/2006/main">
  <authors>
    <author>אופיר מרר</author>
  </authors>
  <commentList>
    <comment ref="B4" authorId="0" shapeId="0">
      <text>
        <r>
          <rPr>
            <sz val="9"/>
            <color indexed="81"/>
            <rFont val="Tahoma"/>
            <family val="2"/>
          </rPr>
          <t>לצורך שאלה זו - יש להתייחס לכלל המשתמשים במערכת, כולל לקוחות קצה, וגם פה - מול התרחיש המשוער של השימוש הסופי (המקסימלי)</t>
        </r>
      </text>
    </comment>
  </commentList>
</comments>
</file>

<file path=xl/comments5.xml><?xml version="1.0" encoding="utf-8"?>
<comments xmlns="http://schemas.openxmlformats.org/spreadsheetml/2006/main">
  <authors>
    <author>אופיר מרר</author>
  </authors>
  <commentList>
    <comment ref="B4" authorId="0" shapeId="0">
      <text>
        <r>
          <rPr>
            <sz val="9"/>
            <color indexed="81"/>
            <rFont val="Tahoma"/>
            <family val="2"/>
          </rPr>
          <t xml:space="preserve">שאלה זו מבקשת לבחון את אופן הטמעת המערכת, והאם היא מחליפה תהליך קיים. מהלך שכזה, הגם שיכול לאפשר רמת אבטחת מידע גבוהה יותר מהקיים, מהווה סיכון לתהליכים קיימים אחרים ומקבילים. הערה זו מתייחסת לשאר השאלות בקטגוריה זו. </t>
        </r>
      </text>
    </comment>
  </commentList>
</comments>
</file>

<file path=xl/comments6.xml><?xml version="1.0" encoding="utf-8"?>
<comments xmlns="http://schemas.openxmlformats.org/spreadsheetml/2006/main">
  <authors>
    <author>אופיר מרר</author>
  </authors>
  <commentList>
    <comment ref="B6" authorId="0" shapeId="0">
      <text>
        <r>
          <rPr>
            <sz val="9"/>
            <color indexed="81"/>
            <rFont val="Tahoma"/>
            <family val="2"/>
          </rPr>
          <t>השאלה באה לבחון האם קיים גורם חיצוני לארגון אשר מנהל את השימוש השוטף והוא אינו חלק מהארגון</t>
        </r>
      </text>
    </comment>
    <comment ref="B7" authorId="0" shapeId="0">
      <text>
        <r>
          <rPr>
            <sz val="9"/>
            <color indexed="81"/>
            <rFont val="Tahoma"/>
            <family val="2"/>
          </rPr>
          <t>לצורך מענה על שאלה זו, אין הבדל אם זה רכיב אחד או כל המערכת - ככל שיש רכיב צד שלישי שלא מהווה אפליקציית native התשובה תהיה חיובית</t>
        </r>
      </text>
    </comment>
  </commentList>
</comments>
</file>

<file path=xl/comments7.xml><?xml version="1.0" encoding="utf-8"?>
<comments xmlns="http://schemas.openxmlformats.org/spreadsheetml/2006/main">
  <authors>
    <author>אופיר מרר</author>
  </authors>
  <commentList>
    <comment ref="A3" authorId="0" shapeId="0">
      <text>
        <r>
          <rPr>
            <sz val="9"/>
            <color indexed="81"/>
            <rFont val="Tahoma"/>
            <family val="2"/>
          </rPr>
          <t xml:space="preserve">יש להציג את הארכיטקטורה המוצעת לפיתרון, ובכלל זה את רכיבי הפיתרון, הממשקים, מנגנוני האבטחה שיופעלו ואופן הטמעתם. </t>
        </r>
      </text>
    </comment>
  </commentList>
</comments>
</file>

<file path=xl/comments8.xml><?xml version="1.0" encoding="utf-8"?>
<comments xmlns="http://schemas.openxmlformats.org/spreadsheetml/2006/main">
  <authors>
    <author>אופיר מרר</author>
  </authors>
  <commentList>
    <comment ref="A2" authorId="0" shapeId="0">
      <text>
        <r>
          <rPr>
            <sz val="9"/>
            <color indexed="81"/>
            <rFont val="Tahoma"/>
            <family val="2"/>
          </rPr>
          <t>יש לפרט את הממשקים החיצוניים לרשת הפנימית ואת הממשקים חיצוניים לספקים אחרים. כך, יש להתייחס לתדירות הקישור לממשק, כיוון הממשק, פרוטוקול, סוג ההזדהות ואופי הקריאה. זאת, לצד בקרות אבטחת מידע שיינתנו למערכת</t>
        </r>
      </text>
    </comment>
  </commentList>
</comments>
</file>

<file path=xl/comments9.xml><?xml version="1.0" encoding="utf-8"?>
<comments xmlns="http://schemas.openxmlformats.org/spreadsheetml/2006/main">
  <authors>
    <author>אופיר מרר</author>
  </authors>
  <commentList>
    <comment ref="A3" authorId="0" shapeId="0">
      <text>
        <r>
          <rPr>
            <sz val="9"/>
            <color indexed="81"/>
            <rFont val="Tahoma"/>
            <family val="2"/>
          </rPr>
          <t>וידוא כי התהליכים הנדרשים עומדים בדרישות על פי דין ובהנחיות משרד הבריאות, מערך הסייבר ורשות התקשוב. ניתן לצרף את עותק חוו"ד של היועץ המשפטי</t>
        </r>
      </text>
    </comment>
  </commentList>
</comments>
</file>

<file path=xl/sharedStrings.xml><?xml version="1.0" encoding="utf-8"?>
<sst xmlns="http://schemas.openxmlformats.org/spreadsheetml/2006/main" count="553" uniqueCount="273">
  <si>
    <t>היקף המידע</t>
  </si>
  <si>
    <t>פירוט</t>
  </si>
  <si>
    <t>הממשק</t>
  </si>
  <si>
    <t>תדירות קישור לממשק</t>
  </si>
  <si>
    <t>כיוון הממשק</t>
  </si>
  <si>
    <t>פרוטוקול</t>
  </si>
  <si>
    <t>סוג ההזדהות</t>
  </si>
  <si>
    <t>האם לקריאה בלבד</t>
  </si>
  <si>
    <t>בקרות אבטחת המידע בשימוש (במערכת קיימת)</t>
  </si>
  <si>
    <t>כן</t>
  </si>
  <si>
    <t>לא</t>
  </si>
  <si>
    <t>תשתית כשירות (IaaS)</t>
  </si>
  <si>
    <t>פלטפורמה כשירות (PaaS)</t>
  </si>
  <si>
    <t>נמוך</t>
  </si>
  <si>
    <t>גבוה</t>
  </si>
  <si>
    <t>פרטיות וסודיות</t>
  </si>
  <si>
    <t>משתמשים</t>
  </si>
  <si>
    <t>אופן היישום</t>
  </si>
  <si>
    <t>תהליכי הזדהות לשירות</t>
  </si>
  <si>
    <t>מומחיות הארגון</t>
  </si>
  <si>
    <t>הפרדת סביבות</t>
  </si>
  <si>
    <t>סיום ומיגרציה</t>
  </si>
  <si>
    <t>ספקי משנה</t>
  </si>
  <si>
    <t>SLA</t>
  </si>
  <si>
    <t>גיבויים</t>
  </si>
  <si>
    <t>שרידות</t>
  </si>
  <si>
    <t>ניטור</t>
  </si>
  <si>
    <t>הצפנה</t>
  </si>
  <si>
    <t>האם המידע מוגדר כחסוי ביותר?</t>
  </si>
  <si>
    <t>האם למידע סיווג ביטחוני?</t>
  </si>
  <si>
    <t>סוג השירות המבוקש</t>
  </si>
  <si>
    <t>האם בוצעו תהליכי התממה ביחס לכל המידע הקיים במערכת</t>
  </si>
  <si>
    <t>הוספה/הסרה של משתמשים</t>
  </si>
  <si>
    <t>האם מתקיים תהליך הוספה/הסרה של משתמשים?</t>
  </si>
  <si>
    <t>האם מתממשקת למערכת קיימת בענן?</t>
  </si>
  <si>
    <t>האם מתממשקת למערכת קיימת בארגון?</t>
  </si>
  <si>
    <t>האם קיימת סביבה ארגונית בענן שאליה יתווסף השירות?</t>
  </si>
  <si>
    <t>האם השפעה על המערכת תשפיע גם על ארגונים אחרים במערכת הבריאות?</t>
  </si>
  <si>
    <t>האם קיימת יכולת פגיעה במוניטין בעת אי זמינות או שיבוש למערכת?</t>
  </si>
  <si>
    <t>השפעה כלכלית אפשרית על הארגון</t>
  </si>
  <si>
    <t>השפעה משפטית אפשרית על הארגון</t>
  </si>
  <si>
    <t>תשתיות הענן</t>
  </si>
  <si>
    <t>יכולת שליטה על המערכת/מידע</t>
  </si>
  <si>
    <t>האם חלק מהפתרון מבוסס על חשבון ענן שלא בבעלותך?</t>
  </si>
  <si>
    <t>האם הפתרון מיושם על חשבון ענן של הארגון?</t>
  </si>
  <si>
    <t>האם המערכת/המידע מהווה או תומכת בתהליך חיוני לארגון?</t>
  </si>
  <si>
    <t>האם המערכת תשפיע על קבלת החלטה רפואית?</t>
  </si>
  <si>
    <t>מכשור רפואי</t>
  </si>
  <si>
    <t>האם הגישה הינה אקטיבית או פאסיבית (כלומר - יכולה לבצע פעולה רפואית פולשנית ולא רק קבלת מידע או ניטור)?</t>
  </si>
  <si>
    <t>מערכות שליטה ובקרה ICS</t>
  </si>
  <si>
    <t>האם הגישה הינה אקטיבית או פאסיבית (כלומר - יכולה לבצע שינויי כיול, שליטה מרחוק או שדרוג בקרים ולא רק קבלת מידע או ניטור)?</t>
  </si>
  <si>
    <t xml:space="preserve">האם קיימת סביבת פיתוח ובדיקות נפרדת מסביבת הייצור? </t>
  </si>
  <si>
    <t xml:space="preserve">האם המידע בסביבת הפיתוח והבדיקות אמיתי? </t>
  </si>
  <si>
    <t xml:space="preserve">האם לספק התשתית קיימת עמידה בהסמכות SOC2 וגם ISO27001 </t>
  </si>
  <si>
    <t>האם לספק הפתרון המוצע קיימת עמידה בהסמכות SOC2 וגם ISO27001</t>
  </si>
  <si>
    <t>האם קיימים ספקים נוספים אשר יהיו מעורבים בפתרון?</t>
  </si>
  <si>
    <t>זמן מענה לתיקון ממצאים קריטיים של אבטחת מידע</t>
  </si>
  <si>
    <t>האם הפתרון מכיל מענה לגיבוי המידע/המערכת?</t>
  </si>
  <si>
    <t>האם קיימים פתרונות מקבילים חלופיים למערכת/המידע בעת חוסר זמינות?</t>
  </si>
  <si>
    <t>האם המידע/המערכת מוצפנת בתנועה?</t>
  </si>
  <si>
    <t>האם המידע/המערכת מוצפנת במנוחה?</t>
  </si>
  <si>
    <t>כמה זמן המידע נמצא בפועל בענן?</t>
  </si>
  <si>
    <t>משך שמירת הנתונים בענן</t>
  </si>
  <si>
    <t>האם קיימים כלים ייעודיים לניטור ובקרה של אבטחת מידע? בדגש על אירועי אבטחת מידע</t>
  </si>
  <si>
    <t>ממשקים</t>
  </si>
  <si>
    <t>תיאור ממשקים - בעבור כל ממשק למערכת</t>
  </si>
  <si>
    <t>הארכיטקטורה - יש לצרף את תרשים הארכיטקטורה המוצעת למערכת</t>
  </si>
  <si>
    <t>בלמ"ס (פומבי)</t>
  </si>
  <si>
    <t>רגיש</t>
  </si>
  <si>
    <t>חסוי</t>
  </si>
  <si>
    <t>חסוי ביותר</t>
  </si>
  <si>
    <t>סוג הנתונים</t>
  </si>
  <si>
    <t>האם קיימים במערכת נתונים רפואיים?</t>
  </si>
  <si>
    <t>האם קיימים במערכת נתונים כלכליים אודות מטופלים?</t>
  </si>
  <si>
    <t>ציון מקסימלי</t>
  </si>
  <si>
    <t>ציון</t>
  </si>
  <si>
    <t>שאלה מובילה</t>
  </si>
  <si>
    <t>קטגוריה</t>
  </si>
  <si>
    <t>האם המידע הינו בעלי נתונים מזהים?</t>
  </si>
  <si>
    <t>10K-100K</t>
  </si>
  <si>
    <t>&gt;10K</t>
  </si>
  <si>
    <t>100K-500K</t>
  </si>
  <si>
    <t>&lt;500K</t>
  </si>
  <si>
    <t>בארץ</t>
  </si>
  <si>
    <t>בחו"ל (מדינות מאושרות)</t>
  </si>
  <si>
    <t>פרטני מזוהה</t>
  </si>
  <si>
    <t>פרטני לא מזוהה</t>
  </si>
  <si>
    <t>לא פרטני אגרגטיבי</t>
  </si>
  <si>
    <t>בוצעו והמידע פרטני לא מזוהה</t>
  </si>
  <si>
    <t>לא בוצעו והמידע מזוהה</t>
  </si>
  <si>
    <t>בוצעו והמידע אגרגטיבי/המידע לא מזוהה</t>
  </si>
  <si>
    <t>כמה משתמשים ישתמשו במערכת?</t>
  </si>
  <si>
    <t>&gt;100</t>
  </si>
  <si>
    <t>100-500</t>
  </si>
  <si>
    <t>&lt;500</t>
  </si>
  <si>
    <t>נגיש לציבור</t>
  </si>
  <si>
    <t>פנימי-ארגוני בלבד</t>
  </si>
  <si>
    <t xml:space="preserve">משתמשים חיצוניים </t>
  </si>
  <si>
    <t>לא קיים</t>
  </si>
  <si>
    <t>שם משתמש וסיסמא</t>
  </si>
  <si>
    <t>2-Factor</t>
  </si>
  <si>
    <t>4&lt;&gt;6</t>
  </si>
  <si>
    <t>0&lt;&gt;3</t>
  </si>
  <si>
    <t>&lt;6</t>
  </si>
  <si>
    <t>ציון סופי לקטגוריה:</t>
  </si>
  <si>
    <t>איומים תשתיתיים</t>
  </si>
  <si>
    <t>איומים עסקיים</t>
  </si>
  <si>
    <t>האם פגיעה או שיבוש של המערכת/המידע תשפיע על היבטים כלכליים משמעותיים בארגון?</t>
  </si>
  <si>
    <t>האם פגיעה או שיבוש של המערכת/המידע תחשוף את הארגון לחבות משפטית?</t>
  </si>
  <si>
    <t>ספק השירות</t>
  </si>
  <si>
    <t>ספק בחמשת הגדולים</t>
  </si>
  <si>
    <t>ספק ענן מקומי ישראלי</t>
  </si>
  <si>
    <t>אחר</t>
  </si>
  <si>
    <t>צד שלישי</t>
  </si>
  <si>
    <t>מהו מתאר השירות המבוקש במסגרת השירות?</t>
  </si>
  <si>
    <t>תוכנה כשירות (SaaS)</t>
  </si>
  <si>
    <t>הסמכות הספק</t>
  </si>
  <si>
    <t>אינטגרטור</t>
  </si>
  <si>
    <t>האם לאינטגרטור המתפעל (באם קיים) קיימת עמידה בהסמכת ISO27001</t>
  </si>
  <si>
    <t>לא רלוונטי</t>
  </si>
  <si>
    <t xml:space="preserve"> המידע נמצא רק במעבר דרך הענן (שניות/דקות)</t>
  </si>
  <si>
    <t xml:space="preserve"> המידע נשאר בענן בזיכרון מטמון (cashed memory) (שעות)</t>
  </si>
  <si>
    <t xml:space="preserve">המידע נשאר בענן באופן זמני (ימים/שבועות) </t>
  </si>
  <si>
    <t>המידע נשאר בענן באופן קבוע (חודשים/שנים)</t>
  </si>
  <si>
    <t>מעל 3 חודשים</t>
  </si>
  <si>
    <t>עד חודש</t>
  </si>
  <si>
    <t>עד 3 חודשים</t>
  </si>
  <si>
    <t>אקטיבית</t>
  </si>
  <si>
    <t>פאסיבית</t>
  </si>
  <si>
    <t>פעם ראשונה</t>
  </si>
  <si>
    <t>עד 5 פעמים</t>
  </si>
  <si>
    <t>מעל 5 פעמים</t>
  </si>
  <si>
    <t>חדשה</t>
  </si>
  <si>
    <t>קיימת</t>
  </si>
  <si>
    <t>real</t>
  </si>
  <si>
    <t>scrumbled</t>
  </si>
  <si>
    <t>fake</t>
  </si>
  <si>
    <t>משפחת הסיכון</t>
  </si>
  <si>
    <t>היכן המידע ייאוחסן במסגרת השירות?</t>
  </si>
  <si>
    <t>מיקום המידע</t>
  </si>
  <si>
    <t>שם המשפחה</t>
  </si>
  <si>
    <t>רמת הסיכון</t>
  </si>
  <si>
    <t>בקרות מפצות</t>
  </si>
  <si>
    <t>הגנה (Protection)</t>
  </si>
  <si>
    <t>זיהוי (Identify)</t>
  </si>
  <si>
    <t>תיעוד וניטור</t>
  </si>
  <si>
    <t>הגנה פיזית וסביבתית</t>
  </si>
  <si>
    <t>אבטחת רשת והפרדת סביבות</t>
  </si>
  <si>
    <t>הגנה על המידע</t>
  </si>
  <si>
    <t>בקרת גישה וניהול משתמשים</t>
  </si>
  <si>
    <t>שרשרת אספקה ומיקור חוץ</t>
  </si>
  <si>
    <t>בקרה וביקורת</t>
  </si>
  <si>
    <t xml:space="preserve">תאימות </t>
  </si>
  <si>
    <t>אחריות הנהלה</t>
  </si>
  <si>
    <t>ניהול אירועים ודיווח</t>
  </si>
  <si>
    <t>התאוששות (Recover)</t>
  </si>
  <si>
    <t>המשכיות עסקית</t>
  </si>
  <si>
    <t>תגובה (Respond)</t>
  </si>
  <si>
    <t>איתור (Detect)</t>
  </si>
  <si>
    <t>תאימות רגולטורית וחוקית וחוו"ד משפטי</t>
  </si>
  <si>
    <t>גורם מאשר</t>
  </si>
  <si>
    <t>אחוז הסיכון</t>
  </si>
  <si>
    <t>מקדם</t>
  </si>
  <si>
    <t>ציון רמת הסיכון</t>
  </si>
  <si>
    <t>בנוני</t>
  </si>
  <si>
    <t>מאפייני השירות וחלוקת אחריות</t>
  </si>
  <si>
    <t>שמור</t>
  </si>
  <si>
    <t>סודי ומעלה</t>
  </si>
  <si>
    <t>היברידי</t>
  </si>
  <si>
    <t>2FA</t>
  </si>
  <si>
    <t>האם מתקיים תהליך מתן הרשאות למשתמשים ומנהלים במערכת?</t>
  </si>
  <si>
    <t>האם המערכת המבוקשת מחליפה מערכת (onprem או ענן) קיימת?</t>
  </si>
  <si>
    <t>האם התשתית הארגונית בענן נבדקה בעבר מבחינת אבטחת מידע והגנת סייבר?</t>
  </si>
  <si>
    <t>רק ISO27001</t>
  </si>
  <si>
    <t>רק SOC2</t>
  </si>
  <si>
    <t>האם בוצע מבחן חדירות לתוכנה (מבחינת מערכת SAAS)?</t>
  </si>
  <si>
    <t>האם קיימת הסכמה או כוונה של הספק לקיום מבחן חדירה עצמאי?</t>
  </si>
  <si>
    <t>האם למערכת המבוקשת יש יכולת להשפיע על הקונפיגורציה של השירות/מערכות הארגון?</t>
  </si>
  <si>
    <t>האם לפתרון המבוקש יש גישה למכשור רפואי בארגון?</t>
  </si>
  <si>
    <t>האם לפתרון המבוקש יש גישה למערכות שליטה ובקרה?</t>
  </si>
  <si>
    <t>האם הארגון הפעיל מערכות ופתרונות בענן בעבר?</t>
  </si>
  <si>
    <t>האם קיימת גישה של מפתחים לסביבת הייצור?</t>
  </si>
  <si>
    <t>בשירות SAAS - האם במסגרת ההתקשרות סוכמו הדרישות והתהליכים להתנתקות מפתרון הענן (מחיקת נתונים, סגירת VPC וכו')?</t>
  </si>
  <si>
    <t>ניתוח וניהול סיכונים למערכת ענן</t>
  </si>
  <si>
    <t>כללי</t>
  </si>
  <si>
    <t>שם הארגון</t>
  </si>
  <si>
    <t>שם המערכת</t>
  </si>
  <si>
    <t>אחראי המערכת (מוביל מחשוב)</t>
  </si>
  <si>
    <t>אחראי עסקי (קליני/אדמיניסטרטיבי)</t>
  </si>
  <si>
    <t>תאריך מילוי המסמך</t>
  </si>
  <si>
    <t xml:space="preserve">גורמים מאשרים את ממצאי תהליך ניהול הסיכונים </t>
  </si>
  <si>
    <t>ממונה אבטחת מידע</t>
  </si>
  <si>
    <t>יועץ משפטי</t>
  </si>
  <si>
    <t>ממונה הגנת פרטיות</t>
  </si>
  <si>
    <t>תאריך האישור</t>
  </si>
  <si>
    <t>תיאור המערכת והצורך העסקי</t>
  </si>
  <si>
    <t>ממצאי תהליך ניהול הסיכונים</t>
  </si>
  <si>
    <t>ציון הקטגוריה</t>
  </si>
  <si>
    <t>מקסימום אפשרי בקטגוריה</t>
  </si>
  <si>
    <t>פקטור בתהליך</t>
  </si>
  <si>
    <t>ציון סופי בקטגוריה</t>
  </si>
  <si>
    <t xml:space="preserve">ציון סופי </t>
  </si>
  <si>
    <t>פירוט הממצאים</t>
  </si>
  <si>
    <t>גירסא 1.1 - מעודכן לינואר 2021</t>
  </si>
  <si>
    <t>סיווג המידע (על פי נוהל סיווג מידע משרד הבריאות)</t>
  </si>
  <si>
    <t>מהי כמות המידע הצפוייה להיות במסגרת השימוש במערכת?</t>
  </si>
  <si>
    <t>סטטיסטי</t>
  </si>
  <si>
    <t>האם קיימים במערכת נתונים דמוגרפיים?</t>
  </si>
  <si>
    <t>מנהלי מערכת</t>
  </si>
  <si>
    <t>גישה למערכת</t>
  </si>
  <si>
    <t>האם ניתן לגשת למערכת מחוץ לארגון (לדוגמא מבית המשתמשים)?</t>
  </si>
  <si>
    <t>הליכי התממה למידע</t>
  </si>
  <si>
    <t>שינוי תשתיות קיימות</t>
  </si>
  <si>
    <t>משילות</t>
  </si>
  <si>
    <t>השפעה תהליכית אפשרית על הארגון</t>
  </si>
  <si>
    <t>האם אי זמינות או שיבוש של המערכת/המידע תשפיע על טיפול הרפואי באופן ישיר?</t>
  </si>
  <si>
    <t>האם מוכל בחמשת הגדולים (AWS, Azure, IBM, Google, Oracle)/ הוסטינג מקומי ישראלי/ אחר</t>
  </si>
  <si>
    <t>אינטגרטור לניהול השירות</t>
  </si>
  <si>
    <t xml:space="preserve">האם קיים אינטגרטור אשר מנהל בפועל את השימוש הענן? </t>
  </si>
  <si>
    <t>שם הסיכון</t>
  </si>
  <si>
    <t>תיאור הסיכון</t>
  </si>
  <si>
    <t>סיכון פרטני</t>
  </si>
  <si>
    <t>מתודולוגיית החישוב</t>
  </si>
  <si>
    <t>רמת הסיכון הסופי מחושבת על ידי הנוסחא העקרונית הבאה - סכום של (ציון הסיכון של משפחת סיכון X*רמת הפקטור שלה) בעבור כל הסיכונים השונים. כלומר – חישוב את רמת הסיכון של כל משפחה; הכפלה ברמת הפקטור הייעודי; ואז חיבור של כל סכומים אלו, אשר מותאמים לאחר מכן למנעד של 100. זאת, מתוך הבנה כי לסיכון הכולל יש היבטים שונים שאנו נדרשים להתייחס אליהם וכולם נדרשים להיות משוקללים (להרחבה בנושא, ניתן לפנות לנייר הרקע שפורסם עם הפצת הרגולציה, נספח ג')</t>
  </si>
  <si>
    <t>סקאלת הסיכון</t>
  </si>
  <si>
    <t>מהם סוגי המשתמשים הצפויים במערכת?</t>
  </si>
  <si>
    <t>האם קיימת הזדהות רב שלבית למנהלי המערכת, ואם כן מה היא?</t>
  </si>
  <si>
    <t>האם קיימת הזדהות רב שלבית  למשתמשים, ואם כן מה היא?</t>
  </si>
  <si>
    <t>כמה מנהלים יהיו למערכת?</t>
  </si>
  <si>
    <t>האם מנהלי המערכת כולם פנימיים לארגון?</t>
  </si>
  <si>
    <t>האם הארגון משתמש באינטגרטור מוסמך על ידי הספק להקמת המערכת או בעבור התשלום עבורה?</t>
  </si>
  <si>
    <t xml:space="preserve">אפליקציות </t>
  </si>
  <si>
    <t>גירסא 1.1 - מעודכן לפברואר 2021</t>
  </si>
  <si>
    <r>
      <rPr>
        <b/>
        <i/>
        <sz val="12"/>
        <color theme="1"/>
        <rFont val="Calibri"/>
        <family val="2"/>
      </rPr>
      <t>כלי ניהול וניתוח סיכונים למערכת ענן</t>
    </r>
    <r>
      <rPr>
        <i/>
        <sz val="12"/>
        <color theme="1"/>
        <rFont val="Calibri"/>
        <family val="2"/>
      </rPr>
      <t xml:space="preserve"> פותח על ידי אגף בריאות דיגיטלית ואגף המחשוב במשרד הבריאות, במטרה </t>
    </r>
    <r>
      <rPr>
        <b/>
        <i/>
        <sz val="12"/>
        <color theme="1"/>
        <rFont val="Calibri"/>
        <family val="2"/>
      </rPr>
      <t>לייצר אחידות ובהירות בתהליך ניהול הסיכונים במערכת הבריאות ולסייע לוועדות הענן הארגוניות ליישם את רגולציית מחשוב הענן</t>
    </r>
    <r>
      <rPr>
        <i/>
        <sz val="12"/>
        <color theme="1"/>
        <rFont val="Calibri"/>
        <family val="2"/>
      </rPr>
      <t xml:space="preserve">. הכלי מתבסס על תורת ההגנה בסייבר וההנחיות הייעודיות של מערך הסייבר, רשות התקשוב הממשלתית ומשרד הבריאות. יחד עם זאת, </t>
    </r>
    <r>
      <rPr>
        <b/>
        <i/>
        <sz val="12"/>
        <color theme="1"/>
        <rFont val="Calibri"/>
        <family val="2"/>
      </rPr>
      <t xml:space="preserve">יודגש כי באחריות ארגון הבריאות לוודא את התאמת הכלי לצרכיו הארגוניים, המסחריים והמשפטיים בטרם השימוש בו.  </t>
    </r>
  </si>
  <si>
    <r>
      <t xml:space="preserve">כלי ניהול הסיכונים מורכב משני חלקים מרכזיים -  </t>
    </r>
    <r>
      <rPr>
        <b/>
        <u/>
        <sz val="12"/>
        <color theme="1"/>
        <rFont val="Calibri"/>
        <family val="2"/>
      </rPr>
      <t>בחלק הראשון</t>
    </r>
    <r>
      <rPr>
        <b/>
        <sz val="12"/>
        <color theme="1"/>
        <rFont val="Calibri"/>
        <family val="2"/>
      </rPr>
      <t>, שאלון ניהול סיכונים.</t>
    </r>
    <r>
      <rPr>
        <sz val="12"/>
        <color theme="1"/>
        <rFont val="Calibri"/>
        <family val="2"/>
      </rPr>
      <t xml:space="preserve"> בעבור כל משפחת סיכונים ייעודית, יש למלא את כל שאלות הרב-ברירה (סגורות), וסה"כ 8 גיליונות המסומנים ב#. בעבור כל שאלה ניתן להוסיף במידת הצורך פרטים נוספים בעמודת הפירוט, וכן סיכונים נוספים הייחודיים לארגון. לאחר השלמת כלל הגיליונות, יחושב הסיכון בעבור כל משפחה, כמו גם בעבור השירות באופן מלא. </t>
    </r>
    <r>
      <rPr>
        <b/>
        <sz val="12"/>
        <color theme="1"/>
        <rFont val="Calibri"/>
        <family val="2"/>
      </rPr>
      <t>על בסיס ציון סיכון זה (עד 40 - נמוך; בין 40 ל-75 - בינוני; מעל 75 - גבוה), תיקבע הוועדה אליה יש לפנות לצורך קבלת האישור להפעלת המערכת בענן</t>
    </r>
    <r>
      <rPr>
        <sz val="12"/>
        <color theme="1"/>
        <rFont val="Calibri"/>
        <family val="2"/>
      </rPr>
      <t xml:space="preserve"> (סיכון נמוך ובינוני - וועדה ארגונית בלבד; סיכון גבוה - המלצת הוועדה מגזרית ולאחריה אישור הוועדה הארגונית). </t>
    </r>
    <r>
      <rPr>
        <b/>
        <u/>
        <sz val="12"/>
        <color theme="1"/>
        <rFont val="Calibri"/>
        <family val="2"/>
      </rPr>
      <t>בחלק השני</t>
    </r>
    <r>
      <rPr>
        <sz val="12"/>
        <color theme="1"/>
        <rFont val="Calibri"/>
        <family val="2"/>
      </rPr>
      <t xml:space="preserve">, </t>
    </r>
    <r>
      <rPr>
        <b/>
        <sz val="12"/>
        <color theme="1"/>
        <rFont val="Calibri"/>
        <family val="2"/>
      </rPr>
      <t>טופסי השלמה לתהליך</t>
    </r>
    <r>
      <rPr>
        <sz val="12"/>
        <color theme="1"/>
        <rFont val="Calibri"/>
        <family val="2"/>
      </rPr>
      <t xml:space="preserve">, אשר יוגשו גם הם לוועדות המתאימות, בדגש על </t>
    </r>
    <r>
      <rPr>
        <b/>
        <sz val="12"/>
        <color theme="1"/>
        <rFont val="Calibri"/>
        <family val="2"/>
      </rPr>
      <t xml:space="preserve">תיאור המערכת </t>
    </r>
    <r>
      <rPr>
        <sz val="12"/>
        <color theme="1"/>
        <rFont val="Calibri"/>
        <family val="2"/>
      </rPr>
      <t xml:space="preserve">(הממשקים והארכיטקטורה המבוקשת), כמו גם </t>
    </r>
    <r>
      <rPr>
        <b/>
        <sz val="12"/>
        <color theme="1"/>
        <rFont val="Calibri"/>
        <family val="2"/>
      </rPr>
      <t>תיאור הבקרות המפצות</t>
    </r>
    <r>
      <rPr>
        <sz val="12"/>
        <color theme="1"/>
        <rFont val="Calibri"/>
        <family val="2"/>
      </rPr>
      <t xml:space="preserve"> על הסיכון המחושב וחוו"ד משפטי. </t>
    </r>
  </si>
  <si>
    <t>באם מדובר על שירות SAAS - האם מרכבי הפתרון מכילים צד שלישי (אפליקציות שאינן native במרקטפלייס)?</t>
  </si>
  <si>
    <t>האם במסגרת הפתרון קיימת יותר מסביבה עננית אחת (בדגש על חשבונות מרובים)?</t>
  </si>
  <si>
    <t>האם מפתחות ההצפנה מנוהלים בלעדית על ידי הארגון?</t>
  </si>
  <si>
    <t>מבחן חדירות במערכות SAAS</t>
  </si>
  <si>
    <t>האם  בנוסף לפתרון הענן קיימת אפליקצייה (ווב או מובייל) בצד הלקוח?</t>
  </si>
  <si>
    <t>הצורך בהתממה</t>
  </si>
  <si>
    <t>הפחתת הסיכון לזיהוי נושא המידע</t>
  </si>
  <si>
    <t>משתמשי מדיקל כניסה באמצעות  Active Directory + OTP  / מטופלים 2FA</t>
  </si>
  <si>
    <t>בקרה שוטפת של המשתמשים עובדי מדיקל</t>
  </si>
  <si>
    <t xml:space="preserve">קיימת בקרה לוגית </t>
  </si>
  <si>
    <t xml:space="preserve">ריבוי משתמשים </t>
  </si>
  <si>
    <t>מעבר לעבודה ידנית  עד להעלאת הגיבוי</t>
  </si>
  <si>
    <t xml:space="preserve">שיבושי עבודה (דחיית ניתוחים/ תורים) </t>
  </si>
  <si>
    <t>שיבושי עבודה (תלונות מטופלים)</t>
  </si>
  <si>
    <t>הסברה</t>
  </si>
  <si>
    <t>העלאת מערך הגיבוי</t>
  </si>
  <si>
    <t xml:space="preserve">היערכות ותרגול הצוותים השונים לקראת תרחיש אפשרי </t>
  </si>
  <si>
    <t>אי העברת נתונים דמוגרפים,רפואים לתיק רפואי (מערכות קמיליון )</t>
  </si>
  <si>
    <t xml:space="preserve">העברה לעבודה עם מערכת קמיליון ישירות </t>
  </si>
  <si>
    <t>מסד הנתונים מוצפן 
התעבורה מוצפנת 
קבצים נשמרים בצורה מוצפנת 
מתבצעת התממה של הנתונים</t>
  </si>
  <si>
    <t>AWS  ( סביבת HIPPA )</t>
  </si>
  <si>
    <t xml:space="preserve">הגנת הפרטיות </t>
  </si>
  <si>
    <t>אחריות ניהולית / סקר סיכונים</t>
  </si>
  <si>
    <t>קיימת בקרה לוגית / סקר סיכונים אפלירטיבי</t>
  </si>
  <si>
    <t>דלף של מידע המוגדר חסוי</t>
  </si>
  <si>
    <t xml:space="preserve">קיימת תוכנית גיבוי </t>
  </si>
  <si>
    <t xml:space="preserve">אנשי פיתוח  תומכי מערכת. 
חתומים על טפסי סודיות  </t>
  </si>
  <si>
    <t>בהתאם למדיניות מדיקל בנושא</t>
  </si>
  <si>
    <t>נבדקים פקטיבים</t>
  </si>
  <si>
    <t>רק למנהל פיתוח יש גישה לסביבת הייצור.</t>
  </si>
  <si>
    <t>ההרשאות ניתנים על בסיס "הצורך לדעת" ויהיו מצומצמות ככול שניתן ע"מ לאפשר ביצוע הפעילות
המקצועית של כל בעל תפקיד. כל משתמש admin מחוייב בMFA וכל הפעולות שלו מתועדות</t>
  </si>
  <si>
    <t>יש בקרה על פעולות admins</t>
  </si>
  <si>
    <t>קייים ,קיים גם WAF</t>
  </si>
  <si>
    <t>המידע מוצפן במנוחה וקיים גישה לחשבון רק לאנשים ספצייפים שנדרשים לניהול המערכת</t>
  </si>
  <si>
    <t>מופעל access logs על הגישה לs3 של המסמכים</t>
  </si>
  <si>
    <t xml:space="preserve">בתהליך תיקון </t>
  </si>
  <si>
    <t>מצ"ב בנפרד חוות הדעת</t>
  </si>
  <si>
    <t>אנה שרה ליאמין לבנטר &lt;ANNALI@hymc.gov.il&gt;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</si>
</sst>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1"/>
      <color theme="1"/>
      <name val="Calibri"/>
      <family val="2"/>
      <scheme val="minor"/>
    </font>
    <font>
      <b/>
      <sz val="11"/>
      <color theme="1"/>
      <name val="Calibri"/>
      <family val="2"/>
      <scheme val="minor"/>
    </font>
    <font>
      <b/>
      <sz val="12"/>
      <color rgb="FF000000"/>
      <name val="David"/>
      <family val="2"/>
    </font>
    <font>
      <sz val="11"/>
      <color theme="0"/>
      <name val="Calibri"/>
      <family val="2"/>
      <scheme val="minor"/>
    </font>
    <font>
      <sz val="11"/>
      <name val="Calibri"/>
      <family val="2"/>
      <scheme val="minor"/>
    </font>
    <font>
      <sz val="11"/>
      <color theme="1"/>
      <name val="Calibri"/>
      <family val="2"/>
    </font>
    <font>
      <b/>
      <sz val="11"/>
      <color theme="1"/>
      <name val="Calibri"/>
      <family val="2"/>
    </font>
    <font>
      <sz val="9"/>
      <color indexed="81"/>
      <name val="Tahoma"/>
      <family val="2"/>
    </font>
    <font>
      <b/>
      <sz val="11"/>
      <name val="Calibri"/>
      <family val="2"/>
    </font>
    <font>
      <b/>
      <sz val="16"/>
      <color theme="1"/>
      <name val="Calibri"/>
      <family val="2"/>
    </font>
    <font>
      <b/>
      <u/>
      <sz val="11"/>
      <color theme="1"/>
      <name val="Calibri"/>
      <family val="2"/>
    </font>
    <font>
      <sz val="11"/>
      <color theme="1"/>
      <name val="Calibri"/>
      <family val="2"/>
      <scheme val="minor"/>
    </font>
    <font>
      <sz val="24"/>
      <color theme="1"/>
      <name val="David"/>
      <family val="2"/>
      <charset val="177"/>
    </font>
    <font>
      <b/>
      <sz val="14"/>
      <color theme="0"/>
      <name val="Calibri"/>
      <family val="2"/>
    </font>
    <font>
      <sz val="10"/>
      <color theme="1"/>
      <name val="Calibri"/>
      <family val="2"/>
    </font>
    <font>
      <sz val="8"/>
      <color indexed="81"/>
      <name val="Tahoma"/>
      <family val="2"/>
    </font>
    <font>
      <sz val="24"/>
      <color theme="1"/>
      <name val="Calibri"/>
      <family val="2"/>
    </font>
    <font>
      <sz val="18"/>
      <color theme="1"/>
      <name val="Calibri"/>
      <family val="2"/>
    </font>
    <font>
      <i/>
      <sz val="12"/>
      <color theme="1"/>
      <name val="Calibri"/>
      <family val="2"/>
    </font>
    <font>
      <b/>
      <i/>
      <sz val="12"/>
      <color theme="1"/>
      <name val="Calibri"/>
      <family val="2"/>
    </font>
    <font>
      <sz val="12"/>
      <color theme="1"/>
      <name val="Calibri"/>
      <family val="2"/>
    </font>
    <font>
      <b/>
      <sz val="12"/>
      <color theme="1"/>
      <name val="Calibri"/>
      <family val="2"/>
    </font>
    <font>
      <b/>
      <sz val="11"/>
      <color theme="0"/>
      <name val="Calibri"/>
      <family val="2"/>
      <scheme val="minor"/>
    </font>
    <font>
      <b/>
      <u/>
      <sz val="12"/>
      <color theme="1"/>
      <name val="Calibri"/>
      <family val="2"/>
    </font>
    <font>
      <sz val="8"/>
      <name val="Calibri"/>
      <family val="2"/>
      <scheme val="minor"/>
    </font>
    <font>
      <sz val="12"/>
      <color theme="1"/>
      <name val="Tahoma"/>
      <family val="1"/>
    </font>
    <font>
      <sz val="12"/>
      <color theme="1"/>
      <name val="David"/>
      <family val="2"/>
      <charset val="177"/>
    </font>
    <font>
      <sz val="12"/>
      <color theme="1"/>
      <name val="Tahoma"/>
      <family val="2"/>
      <charset val="177"/>
    </font>
    <font>
      <sz val="11"/>
      <color rgb="FF9C0006"/>
      <name val="Calibri"/>
      <family val="2"/>
      <scheme val="minor"/>
    </font>
  </fonts>
  <fills count="18">
    <fill>
      <patternFill patternType="none"/>
    </fill>
    <fill>
      <patternFill patternType="gray125"/>
    </fill>
    <fill>
      <patternFill patternType="solid">
        <fgColor theme="4" tint="0.59999389629810485"/>
        <bgColor indexed="64"/>
      </patternFill>
    </fill>
    <fill>
      <patternFill patternType="solid">
        <fgColor rgb="FFFFFFFF"/>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rgb="FFD6BCEA"/>
        <bgColor indexed="64"/>
      </patternFill>
    </fill>
    <fill>
      <patternFill patternType="solid">
        <fgColor rgb="FF00B0F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4"/>
        <bgColor indexed="64"/>
      </patternFill>
    </fill>
    <fill>
      <patternFill patternType="solid">
        <fgColor theme="2"/>
        <bgColor indexed="64"/>
      </patternFill>
    </fill>
    <fill>
      <patternFill patternType="solid">
        <fgColor theme="0" tint="-0.249977111117893"/>
        <bgColor indexed="64"/>
      </patternFill>
    </fill>
    <fill>
      <patternFill patternType="solid">
        <fgColor theme="3"/>
        <bgColor indexed="64"/>
      </patternFill>
    </fill>
    <fill>
      <patternFill patternType="solid">
        <fgColor rgb="FFFFC7CE"/>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3">
    <xf numFmtId="0" fontId="0" fillId="0" borderId="0"/>
    <xf numFmtId="9" fontId="11" fillId="0" borderId="0" applyFont="0" applyFill="0" applyBorder="0" applyAlignment="0" applyProtection="0"/>
    <xf numFmtId="0" fontId="28" fillId="17" borderId="0" applyNumberFormat="0" applyBorder="0" applyAlignment="0" applyProtection="0"/>
  </cellStyleXfs>
  <cellXfs count="165">
    <xf numFmtId="0" fontId="0" fillId="0" borderId="0" xfId="0"/>
    <xf numFmtId="0" fontId="0" fillId="0" borderId="1" xfId="0" applyBorder="1"/>
    <xf numFmtId="0" fontId="0" fillId="0" borderId="1" xfId="0" applyBorder="1" applyAlignment="1">
      <alignment horizontal="center" vertical="center"/>
    </xf>
    <xf numFmtId="0" fontId="0" fillId="0" borderId="0" xfId="0" applyAlignment="1">
      <alignment wrapText="1"/>
    </xf>
    <xf numFmtId="0" fontId="4" fillId="0" borderId="0" xfId="0" applyFont="1"/>
    <xf numFmtId="0" fontId="3" fillId="0" borderId="0" xfId="0" applyFont="1"/>
    <xf numFmtId="0" fontId="0" fillId="0" borderId="0" xfId="0" applyBorder="1"/>
    <xf numFmtId="0" fontId="0" fillId="0" borderId="0" xfId="0" applyBorder="1" applyAlignment="1">
      <alignment horizontal="right" wrapText="1"/>
    </xf>
    <xf numFmtId="0" fontId="0" fillId="0" borderId="0" xfId="0" applyBorder="1" applyAlignment="1">
      <alignment horizontal="right" wrapText="1" readingOrder="2"/>
    </xf>
    <xf numFmtId="0" fontId="0" fillId="0" borderId="0" xfId="0" applyBorder="1" applyAlignment="1">
      <alignment wrapText="1"/>
    </xf>
    <xf numFmtId="0" fontId="1" fillId="0" borderId="0" xfId="0" applyFont="1" applyBorder="1" applyAlignment="1">
      <alignment vertical="center" wrapText="1"/>
    </xf>
    <xf numFmtId="0" fontId="0" fillId="0" borderId="0" xfId="0" applyBorder="1" applyAlignment="1">
      <alignment vertical="center" wrapText="1"/>
    </xf>
    <xf numFmtId="0" fontId="0" fillId="0" borderId="0" xfId="0" applyFill="1" applyBorder="1" applyAlignment="1">
      <alignment wrapText="1"/>
    </xf>
    <xf numFmtId="16" fontId="3" fillId="0" borderId="0" xfId="0" applyNumberFormat="1" applyFont="1"/>
    <xf numFmtId="0" fontId="5" fillId="0" borderId="0" xfId="0" applyFont="1"/>
    <xf numFmtId="0" fontId="5" fillId="0" borderId="1" xfId="0" applyFont="1" applyBorder="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6" borderId="1" xfId="0" applyFont="1" applyFill="1" applyBorder="1" applyAlignment="1">
      <alignment horizontal="center" vertical="center"/>
    </xf>
    <xf numFmtId="0" fontId="5" fillId="6" borderId="1" xfId="0" applyFont="1" applyFill="1" applyBorder="1" applyAlignment="1">
      <alignment horizontal="center"/>
    </xf>
    <xf numFmtId="0" fontId="5" fillId="0" borderId="1" xfId="0" applyFont="1" applyBorder="1" applyAlignment="1">
      <alignment horizontal="center" wrapText="1"/>
    </xf>
    <xf numFmtId="0" fontId="5" fillId="0" borderId="1" xfId="0" applyFont="1" applyBorder="1" applyAlignment="1">
      <alignment horizontal="center" wrapText="1" readingOrder="2"/>
    </xf>
    <xf numFmtId="0" fontId="6" fillId="6" borderId="1" xfId="0" applyFont="1" applyFill="1" applyBorder="1" applyAlignment="1">
      <alignment horizontal="center"/>
    </xf>
    <xf numFmtId="0" fontId="6" fillId="6" borderId="1" xfId="0" applyFont="1" applyFill="1" applyBorder="1" applyAlignment="1">
      <alignment horizontal="center" vertical="center"/>
    </xf>
    <xf numFmtId="0" fontId="5" fillId="0" borderId="0" xfId="0" applyFont="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vertical="top" wrapText="1"/>
    </xf>
    <xf numFmtId="0" fontId="3" fillId="0" borderId="0" xfId="0" applyFont="1" applyBorder="1" applyAlignment="1">
      <alignment wrapText="1"/>
    </xf>
    <xf numFmtId="0" fontId="4" fillId="0" borderId="0" xfId="0" applyFont="1" applyBorder="1"/>
    <xf numFmtId="0" fontId="3" fillId="0" borderId="0" xfId="0" applyFont="1" applyBorder="1"/>
    <xf numFmtId="0" fontId="5"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5" fillId="0" borderId="1" xfId="0" applyFont="1" applyBorder="1" applyAlignment="1">
      <alignment horizontal="center" vertical="center" wrapText="1"/>
    </xf>
    <xf numFmtId="0" fontId="5" fillId="6" borderId="1"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12" fillId="0" borderId="0" xfId="0" applyFont="1" applyBorder="1"/>
    <xf numFmtId="9" fontId="12" fillId="0" borderId="0" xfId="0" applyNumberFormat="1" applyFont="1" applyBorder="1"/>
    <xf numFmtId="0" fontId="5" fillId="6" borderId="1" xfId="0" applyFont="1" applyFill="1" applyBorder="1" applyAlignment="1">
      <alignment horizontal="center" vertical="center"/>
    </xf>
    <xf numFmtId="0" fontId="6" fillId="0" borderId="0" xfId="0" applyFont="1" applyFill="1" applyBorder="1" applyAlignment="1">
      <alignment horizontal="center" vertical="center"/>
    </xf>
    <xf numFmtId="0" fontId="1" fillId="0" borderId="0" xfId="0" applyFont="1" applyFill="1" applyBorder="1" applyAlignment="1">
      <alignment vertical="center" wrapText="1"/>
    </xf>
    <xf numFmtId="0" fontId="0" fillId="0" borderId="0" xfId="0" applyFill="1" applyBorder="1" applyAlignment="1">
      <alignment horizontal="right" wrapText="1"/>
    </xf>
    <xf numFmtId="0" fontId="0" fillId="0" borderId="0" xfId="0" applyFill="1" applyBorder="1" applyAlignment="1">
      <alignment vertical="center" wrapText="1"/>
    </xf>
    <xf numFmtId="0" fontId="0" fillId="0" borderId="0" xfId="0" applyFill="1" applyBorder="1"/>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center" vertical="center"/>
    </xf>
    <xf numFmtId="0" fontId="3" fillId="0" borderId="0" xfId="0" applyFont="1" applyAlignment="1">
      <alignment wrapText="1"/>
    </xf>
    <xf numFmtId="0" fontId="3" fillId="0" borderId="0" xfId="0" applyFont="1" applyFill="1"/>
    <xf numFmtId="0" fontId="3" fillId="0" borderId="0" xfId="0" applyFont="1" applyFill="1" applyBorder="1" applyAlignment="1">
      <alignment horizontal="center" vertical="center" wrapText="1"/>
    </xf>
    <xf numFmtId="16" fontId="3" fillId="0" borderId="0" xfId="0" applyNumberFormat="1" applyFont="1" applyFill="1"/>
    <xf numFmtId="0" fontId="14" fillId="0" borderId="0" xfId="0" applyFont="1" applyBorder="1" applyAlignment="1">
      <alignment horizontal="center" vertical="center" wrapText="1"/>
    </xf>
    <xf numFmtId="0" fontId="5" fillId="0" borderId="0" xfId="0" applyFont="1" applyFill="1" applyAlignment="1">
      <alignment horizontal="center"/>
    </xf>
    <xf numFmtId="0" fontId="5" fillId="0" borderId="1" xfId="0" applyFont="1" applyBorder="1"/>
    <xf numFmtId="0" fontId="1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6" borderId="1" xfId="0" applyFont="1" applyFill="1" applyBorder="1" applyAlignment="1">
      <alignment horizontal="center" vertical="center"/>
    </xf>
    <xf numFmtId="9" fontId="5" fillId="0" borderId="1" xfId="0" applyNumberFormat="1" applyFont="1" applyBorder="1" applyAlignment="1">
      <alignment horizontal="center" vertical="center"/>
    </xf>
    <xf numFmtId="0" fontId="5" fillId="14" borderId="1" xfId="0" applyFont="1" applyFill="1" applyBorder="1" applyAlignment="1">
      <alignment horizontal="center" wrapText="1"/>
    </xf>
    <xf numFmtId="0" fontId="5" fillId="12" borderId="1" xfId="0" applyFont="1" applyFill="1" applyBorder="1" applyAlignment="1">
      <alignment horizontal="center" wrapText="1"/>
    </xf>
    <xf numFmtId="0" fontId="5" fillId="0" borderId="1" xfId="0" applyFont="1" applyFill="1" applyBorder="1" applyAlignment="1">
      <alignment horizontal="center" vertical="center"/>
    </xf>
    <xf numFmtId="0" fontId="5" fillId="14" borderId="1" xfId="0" applyFont="1" applyFill="1" applyBorder="1" applyAlignment="1">
      <alignment horizontal="center" vertical="center"/>
    </xf>
    <xf numFmtId="0" fontId="5" fillId="15"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9" fontId="0" fillId="0" borderId="1" xfId="0" applyNumberFormat="1" applyBorder="1"/>
    <xf numFmtId="0" fontId="5" fillId="13" borderId="1" xfId="0" applyFont="1" applyFill="1" applyBorder="1" applyAlignment="1">
      <alignment horizontal="center" vertical="center"/>
    </xf>
    <xf numFmtId="0" fontId="0" fillId="13" borderId="1" xfId="0" applyFill="1" applyBorder="1" applyAlignment="1">
      <alignment horizontal="center" vertical="center"/>
    </xf>
    <xf numFmtId="9" fontId="0" fillId="0" borderId="1" xfId="1" applyFont="1" applyBorder="1" applyAlignment="1">
      <alignment horizontal="center" vertical="center"/>
    </xf>
    <xf numFmtId="0" fontId="22" fillId="7" borderId="0" xfId="0" applyFont="1" applyFill="1" applyBorder="1" applyAlignment="1"/>
    <xf numFmtId="0" fontId="0" fillId="7" borderId="0" xfId="0" applyFill="1"/>
    <xf numFmtId="9" fontId="0" fillId="0" borderId="1" xfId="1" applyNumberFormat="1" applyFont="1" applyBorder="1" applyAlignment="1">
      <alignment horizontal="center" vertical="center"/>
    </xf>
    <xf numFmtId="164" fontId="5" fillId="0" borderId="1" xfId="0" applyNumberFormat="1" applyFont="1" applyBorder="1" applyAlignment="1">
      <alignment horizontal="center" vertical="center"/>
    </xf>
    <xf numFmtId="10" fontId="0" fillId="0" borderId="0" xfId="1" applyNumberFormat="1" applyFont="1" applyAlignment="1">
      <alignment horizontal="center" vertical="center"/>
    </xf>
    <xf numFmtId="10" fontId="16" fillId="0" borderId="1" xfId="0" applyNumberFormat="1" applyFont="1" applyBorder="1" applyAlignment="1">
      <alignment horizontal="center" vertical="center"/>
    </xf>
    <xf numFmtId="0" fontId="1" fillId="0" borderId="1"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horizontal="center" vertical="center" wrapText="1"/>
    </xf>
    <xf numFmtId="0" fontId="25" fillId="0" borderId="0" xfId="0" applyFont="1" applyAlignment="1">
      <alignment horizontal="justify" vertical="center" readingOrder="2"/>
    </xf>
    <xf numFmtId="0" fontId="26" fillId="0" borderId="0" xfId="0" applyFont="1"/>
    <xf numFmtId="0" fontId="26" fillId="0" borderId="0" xfId="0" applyFont="1" applyAlignment="1">
      <alignment horizontal="center"/>
    </xf>
    <xf numFmtId="0" fontId="27" fillId="0" borderId="0" xfId="0" applyFont="1" applyAlignment="1">
      <alignment horizontal="right" vertical="center" readingOrder="2"/>
    </xf>
    <xf numFmtId="0" fontId="28" fillId="0" borderId="1" xfId="2" applyFill="1" applyBorder="1" applyAlignment="1">
      <alignment horizontal="center" vertical="center" wrapText="1"/>
    </xf>
    <xf numFmtId="0" fontId="28" fillId="0" borderId="11" xfId="2" applyFill="1" applyBorder="1" applyAlignment="1">
      <alignment horizontal="center" vertical="center" wrapText="1"/>
    </xf>
    <xf numFmtId="0" fontId="5" fillId="14" borderId="1" xfId="0" applyFont="1" applyFill="1" applyBorder="1" applyAlignment="1">
      <alignment horizontal="center" vertical="center"/>
    </xf>
    <xf numFmtId="0" fontId="5" fillId="15" borderId="1" xfId="0" applyFont="1" applyFill="1" applyBorder="1" applyAlignment="1">
      <alignment horizontal="center" vertical="center"/>
    </xf>
    <xf numFmtId="0" fontId="22" fillId="16" borderId="5" xfId="0" applyFont="1" applyFill="1" applyBorder="1" applyAlignment="1">
      <alignment horizontal="center"/>
    </xf>
    <xf numFmtId="0" fontId="3" fillId="16" borderId="5" xfId="0" applyFont="1" applyFill="1" applyBorder="1" applyAlignment="1">
      <alignment horizontal="center"/>
    </xf>
    <xf numFmtId="0" fontId="13" fillId="13" borderId="1" xfId="0" applyFont="1" applyFill="1" applyBorder="1" applyAlignment="1">
      <alignment horizontal="center" vertical="center"/>
    </xf>
    <xf numFmtId="0" fontId="18" fillId="0" borderId="1" xfId="0" applyFont="1" applyBorder="1" applyAlignment="1">
      <alignment horizontal="center" vertical="top" wrapText="1"/>
    </xf>
    <xf numFmtId="0" fontId="20" fillId="0" borderId="1" xfId="0" applyFont="1" applyBorder="1" applyAlignment="1">
      <alignment horizontal="center" vertical="top" wrapText="1"/>
    </xf>
    <xf numFmtId="0" fontId="6" fillId="2" borderId="1" xfId="0" applyFont="1" applyFill="1" applyBorder="1" applyAlignment="1">
      <alignment horizontal="center"/>
    </xf>
    <xf numFmtId="0" fontId="5" fillId="14" borderId="1" xfId="0" applyFont="1" applyFill="1" applyBorder="1" applyAlignment="1">
      <alignment horizontal="center" wrapText="1"/>
    </xf>
    <xf numFmtId="0" fontId="5" fillId="12" borderId="1" xfId="0" applyFont="1" applyFill="1" applyBorder="1" applyAlignment="1">
      <alignment horizont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5" fillId="12" borderId="1" xfId="0" applyFont="1" applyFill="1" applyBorder="1" applyAlignment="1">
      <alignment horizontal="center"/>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0" fillId="0" borderId="1" xfId="0" applyBorder="1" applyAlignment="1">
      <alignment horizontal="center" wrapText="1"/>
    </xf>
    <xf numFmtId="0" fontId="0" fillId="13" borderId="1" xfId="0" applyFill="1" applyBorder="1" applyAlignment="1">
      <alignment horizontal="center"/>
    </xf>
    <xf numFmtId="0" fontId="22" fillId="16" borderId="0" xfId="0" applyFont="1" applyFill="1" applyBorder="1" applyAlignment="1">
      <alignment horizontal="center"/>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6" fillId="4" borderId="5"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xf>
    <xf numFmtId="0" fontId="5" fillId="0" borderId="10" xfId="0" applyFont="1" applyBorder="1" applyAlignment="1">
      <alignment horizontal="center"/>
    </xf>
    <xf numFmtId="0" fontId="6" fillId="4" borderId="5" xfId="0" applyFont="1" applyFill="1" applyBorder="1" applyAlignment="1">
      <alignment horizontal="center"/>
    </xf>
    <xf numFmtId="0" fontId="5" fillId="6" borderId="1" xfId="0" applyFont="1" applyFill="1" applyBorder="1" applyAlignment="1">
      <alignment horizontal="center"/>
    </xf>
    <xf numFmtId="0" fontId="0" fillId="0" borderId="0" xfId="0" applyBorder="1" applyAlignment="1">
      <alignment horizontal="right" vertical="center" wrapText="1"/>
    </xf>
    <xf numFmtId="0" fontId="5" fillId="0" borderId="1" xfId="0" applyFont="1" applyBorder="1" applyAlignment="1">
      <alignment horizontal="center" vertical="center" wrapText="1"/>
    </xf>
    <xf numFmtId="0" fontId="6" fillId="4" borderId="1" xfId="0" applyFont="1" applyFill="1" applyBorder="1" applyAlignment="1">
      <alignment horizontal="center" vertical="center"/>
    </xf>
    <xf numFmtId="0" fontId="6" fillId="0" borderId="0"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2" fillId="3" borderId="0" xfId="0" applyFont="1" applyFill="1" applyBorder="1" applyAlignment="1">
      <alignment horizontal="center" vertical="center" wrapText="1" readingOrder="2"/>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 fillId="0" borderId="0" xfId="0" applyFont="1" applyFill="1" applyBorder="1" applyAlignment="1">
      <alignment horizontal="center" vertical="center" wrapText="1" readingOrder="2"/>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0" fillId="0" borderId="0" xfId="0" applyFont="1" applyAlignment="1">
      <alignment horizontal="center"/>
    </xf>
    <xf numFmtId="0" fontId="1" fillId="7" borderId="1" xfId="0" applyFont="1" applyFill="1" applyBorder="1" applyAlignment="1">
      <alignment horizontal="center" vertical="top" wrapText="1"/>
    </xf>
    <xf numFmtId="0" fontId="10" fillId="2" borderId="0" xfId="0" applyFont="1" applyFill="1" applyAlignment="1">
      <alignment horizontal="center" vertical="top"/>
    </xf>
    <xf numFmtId="0" fontId="0" fillId="12" borderId="6" xfId="0" applyFill="1" applyBorder="1" applyAlignment="1">
      <alignment horizontal="center"/>
    </xf>
    <xf numFmtId="0" fontId="0" fillId="12" borderId="7" xfId="0" applyFill="1" applyBorder="1" applyAlignment="1">
      <alignment horizont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164" fontId="5" fillId="0" borderId="3" xfId="0" applyNumberFormat="1" applyFont="1" applyBorder="1" applyAlignment="1">
      <alignment horizontal="center" vertical="center"/>
    </xf>
    <xf numFmtId="164" fontId="5" fillId="0" borderId="2" xfId="0" applyNumberFormat="1" applyFont="1" applyBorder="1" applyAlignment="1">
      <alignment horizontal="center" vertical="center"/>
    </xf>
    <xf numFmtId="0" fontId="9" fillId="0" borderId="3" xfId="0" applyFont="1" applyBorder="1" applyAlignment="1">
      <alignment horizontal="center" vertical="center" wrapText="1"/>
    </xf>
    <xf numFmtId="0" fontId="8"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9" fillId="0" borderId="1" xfId="0" applyFont="1" applyBorder="1" applyAlignment="1">
      <alignment horizontal="center" vertical="center"/>
    </xf>
    <xf numFmtId="164" fontId="5" fillId="0" borderId="4" xfId="0" applyNumberFormat="1" applyFont="1" applyBorder="1" applyAlignment="1">
      <alignment horizontal="center" vertical="center"/>
    </xf>
    <xf numFmtId="0" fontId="5" fillId="0" borderId="4" xfId="0" applyFont="1" applyBorder="1" applyAlignment="1">
      <alignment horizontal="center" vertical="center"/>
    </xf>
  </cellXfs>
  <cellStyles count="3">
    <cellStyle name="Normal" xfId="0" builtinId="0"/>
    <cellStyle name="Percent" xfId="1" builtinId="5"/>
    <cellStyle name="רע" xfId="2" builtinId="27"/>
  </cellStyles>
  <dxfs count="3">
    <dxf>
      <fill>
        <patternFill>
          <bgColor rgb="FFC00000"/>
        </patternFill>
      </fill>
    </dxf>
    <dxf>
      <fill>
        <patternFill>
          <bgColor rgb="FFFFC000"/>
        </patternFill>
      </fill>
    </dxf>
    <dxf>
      <fill>
        <patternFill>
          <bgColor rgb="FF00B050"/>
        </patternFill>
      </fill>
    </dxf>
  </dxfs>
  <tableStyles count="0" defaultTableStyle="TableStyleMedium2" defaultPivotStyle="PivotStyleLight16"/>
  <colors>
    <mruColors>
      <color rgb="FFD6BCEA"/>
      <color rgb="FFBC8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he-IL">
                <a:latin typeface="Calibri" panose="020F0502020204030204" pitchFamily="34" charset="0"/>
                <a:cs typeface="Calibri" panose="020F0502020204030204" pitchFamily="34" charset="0"/>
              </a:rPr>
              <a:t>מדד הסיכון</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Lit>
              <c:ptCount val="7"/>
              <c:pt idx="0">
                <c:v>פרטיות וסודיות</c:v>
              </c:pt>
              <c:pt idx="1">
                <c:v>משתמשים</c:v>
              </c:pt>
              <c:pt idx="2">
                <c:v>איומים תשתיתיים</c:v>
              </c:pt>
              <c:pt idx="3">
                <c:v>איומים עסקיים</c:v>
              </c:pt>
              <c:pt idx="4">
                <c:v>ספק שירות</c:v>
              </c:pt>
              <c:pt idx="5">
                <c:v>ממשקים</c:v>
              </c:pt>
              <c:pt idx="6">
                <c:v>אופן היישום</c:v>
              </c:pt>
            </c:strLit>
          </c:cat>
          <c:val>
            <c:numRef>
              <c:f>חישוב!$D$3:$D$9</c:f>
              <c:numCache>
                <c:formatCode>0%</c:formatCode>
                <c:ptCount val="7"/>
                <c:pt idx="0">
                  <c:v>0</c:v>
                </c:pt>
                <c:pt idx="1">
                  <c:v>0</c:v>
                </c:pt>
                <c:pt idx="2">
                  <c:v>0</c:v>
                </c:pt>
                <c:pt idx="3">
                  <c:v>0.22222222222222221</c:v>
                </c:pt>
                <c:pt idx="4">
                  <c:v>0</c:v>
                </c:pt>
                <c:pt idx="5">
                  <c:v>0</c:v>
                </c:pt>
                <c:pt idx="6">
                  <c:v>0</c:v>
                </c:pt>
              </c:numCache>
            </c:numRef>
          </c:val>
          <c:shape val="cylinder"/>
          <c:extLst>
            <c:ext xmlns:c16="http://schemas.microsoft.com/office/drawing/2014/chart" uri="{C3380CC4-5D6E-409C-BE32-E72D297353CC}">
              <c16:uniqueId val="{00000001-2A86-4DC8-A832-27C649FB51EF}"/>
            </c:ext>
          </c:extLst>
        </c:ser>
        <c:dLbls>
          <c:showLegendKey val="0"/>
          <c:showVal val="0"/>
          <c:showCatName val="0"/>
          <c:showSerName val="0"/>
          <c:showPercent val="0"/>
          <c:showBubbleSize val="0"/>
        </c:dLbls>
        <c:gapWidth val="150"/>
        <c:shape val="box"/>
        <c:axId val="514510088"/>
        <c:axId val="514506480"/>
        <c:axId val="0"/>
      </c:bar3DChart>
      <c:catAx>
        <c:axId val="51451008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514506480"/>
        <c:crosses val="autoZero"/>
        <c:auto val="1"/>
        <c:lblAlgn val="ctr"/>
        <c:lblOffset val="100"/>
        <c:noMultiLvlLbl val="0"/>
      </c:catAx>
      <c:valAx>
        <c:axId val="5145064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4510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he-IL">
                <a:latin typeface="Calibri" panose="020F0502020204030204" pitchFamily="34" charset="0"/>
                <a:cs typeface="Calibri" panose="020F0502020204030204" pitchFamily="34" charset="0"/>
              </a:rPr>
              <a:t>ציון רמת הסיכון</a:t>
            </a:r>
            <a:r>
              <a:rPr lang="en-US">
                <a:latin typeface="Calibri" panose="020F0502020204030204" pitchFamily="34" charset="0"/>
                <a:cs typeface="Calibri" panose="020F0502020204030204" pitchFamily="34" charset="0"/>
              </a:rPr>
              <a:t> </a:t>
            </a:r>
          </a:p>
        </c:rich>
      </c:tx>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5470085470085472E-2"/>
          <c:y val="0.32954718272374722"/>
          <c:w val="0.81196581196581197"/>
          <c:h val="0.61558315648308803"/>
        </c:manualLayout>
      </c:layout>
      <c:bar3DChart>
        <c:barDir val="col"/>
        <c:grouping val="stack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numRef>
              <c:f>'דשבורד מוביל'!$B$4</c:f>
              <c:numCache>
                <c:formatCode>0.00%</c:formatCode>
                <c:ptCount val="1"/>
                <c:pt idx="0">
                  <c:v>3.9215686274509803E-2</c:v>
                </c:pt>
              </c:numCache>
            </c:numRef>
          </c:cat>
          <c:val>
            <c:numRef>
              <c:f>'דשבורד מוביל'!$B$4</c:f>
              <c:numCache>
                <c:formatCode>0.00%</c:formatCode>
                <c:ptCount val="1"/>
                <c:pt idx="0">
                  <c:v>3.9215686274509803E-2</c:v>
                </c:pt>
              </c:numCache>
            </c:numRef>
          </c:val>
          <c:extLst>
            <c:ext xmlns:c16="http://schemas.microsoft.com/office/drawing/2014/chart" uri="{C3380CC4-5D6E-409C-BE32-E72D297353CC}">
              <c16:uniqueId val="{00000000-3514-40A6-9853-69BEAEBB6CF5}"/>
            </c:ext>
          </c:extLst>
        </c:ser>
        <c:dLbls>
          <c:showLegendKey val="0"/>
          <c:showVal val="1"/>
          <c:showCatName val="0"/>
          <c:showSerName val="0"/>
          <c:showPercent val="0"/>
          <c:showBubbleSize val="0"/>
        </c:dLbls>
        <c:gapWidth val="79"/>
        <c:shape val="cylinder"/>
        <c:axId val="768970736"/>
        <c:axId val="768974344"/>
        <c:axId val="0"/>
      </c:bar3DChart>
      <c:catAx>
        <c:axId val="768970736"/>
        <c:scaling>
          <c:orientation val="minMax"/>
        </c:scaling>
        <c:delete val="1"/>
        <c:axPos val="b"/>
        <c:numFmt formatCode="0.00%" sourceLinked="1"/>
        <c:majorTickMark val="none"/>
        <c:minorTickMark val="none"/>
        <c:tickLblPos val="nextTo"/>
        <c:crossAx val="768974344"/>
        <c:crosses val="autoZero"/>
        <c:auto val="1"/>
        <c:lblAlgn val="ctr"/>
        <c:lblOffset val="100"/>
        <c:noMultiLvlLbl val="0"/>
      </c:catAx>
      <c:valAx>
        <c:axId val="76897434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76897073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800" b="1"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xdr:rowOff>
    </xdr:from>
    <xdr:ext cx="1479550" cy="576617"/>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9902550" y="184151"/>
          <a:ext cx="1479550" cy="57661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517073</xdr:colOff>
      <xdr:row>4</xdr:row>
      <xdr:rowOff>89807</xdr:rowOff>
    </xdr:from>
    <xdr:to>
      <xdr:col>3</xdr:col>
      <xdr:colOff>885825</xdr:colOff>
      <xdr:row>16</xdr:row>
      <xdr:rowOff>152401</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161925</xdr:colOff>
      <xdr:row>4</xdr:row>
      <xdr:rowOff>133350</xdr:rowOff>
    </xdr:from>
    <xdr:to>
      <xdr:col>1</xdr:col>
      <xdr:colOff>276225</xdr:colOff>
      <xdr:row>16</xdr:row>
      <xdr:rowOff>66676</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4"/>
  <sheetViews>
    <sheetView rightToLeft="1" topLeftCell="A16" zoomScale="190" zoomScaleNormal="190" workbookViewId="0">
      <selection activeCell="B16" sqref="B16:C19"/>
    </sheetView>
  </sheetViews>
  <sheetFormatPr defaultRowHeight="15" x14ac:dyDescent="0.25"/>
  <cols>
    <col min="1" max="3" width="26.42578125" customWidth="1"/>
  </cols>
  <sheetData>
    <row r="1" spans="1:3" x14ac:dyDescent="0.25">
      <c r="A1" s="99" t="s">
        <v>232</v>
      </c>
      <c r="B1" s="100"/>
      <c r="C1" s="100"/>
    </row>
    <row r="2" spans="1:3" ht="45.75" customHeight="1" x14ac:dyDescent="0.25">
      <c r="A2" s="101" t="s">
        <v>183</v>
      </c>
      <c r="B2" s="101"/>
      <c r="C2" s="101"/>
    </row>
    <row r="3" spans="1:3" ht="14.25" customHeight="1" x14ac:dyDescent="0.25"/>
    <row r="4" spans="1:3" ht="90.95" customHeight="1" x14ac:dyDescent="0.25">
      <c r="A4" s="102" t="s">
        <v>233</v>
      </c>
      <c r="B4" s="102"/>
      <c r="C4" s="102"/>
    </row>
    <row r="6" spans="1:3" ht="151.5" customHeight="1" x14ac:dyDescent="0.25">
      <c r="A6" s="103" t="s">
        <v>234</v>
      </c>
      <c r="B6" s="103"/>
      <c r="C6" s="103"/>
    </row>
    <row r="7" spans="1:3" ht="13.5" customHeight="1" x14ac:dyDescent="0.25">
      <c r="A7" s="59"/>
      <c r="B7" s="59"/>
      <c r="C7" s="59"/>
    </row>
    <row r="8" spans="1:3" ht="13.5" customHeight="1" x14ac:dyDescent="0.25">
      <c r="A8" s="104" t="s">
        <v>184</v>
      </c>
      <c r="B8" s="104"/>
      <c r="C8" s="104"/>
    </row>
    <row r="9" spans="1:3" ht="13.5" customHeight="1" x14ac:dyDescent="0.25">
      <c r="A9" s="66" t="s">
        <v>185</v>
      </c>
      <c r="B9" s="105"/>
      <c r="C9" s="105"/>
    </row>
    <row r="10" spans="1:3" ht="13.5" customHeight="1" x14ac:dyDescent="0.25">
      <c r="A10" s="67" t="s">
        <v>186</v>
      </c>
      <c r="B10" s="106"/>
      <c r="C10" s="106"/>
    </row>
    <row r="11" spans="1:3" ht="13.5" customHeight="1" x14ac:dyDescent="0.25">
      <c r="A11" s="66" t="s">
        <v>187</v>
      </c>
      <c r="B11" s="105"/>
      <c r="C11" s="105"/>
    </row>
    <row r="12" spans="1:3" ht="13.5" customHeight="1" x14ac:dyDescent="0.25">
      <c r="A12" s="67" t="s">
        <v>188</v>
      </c>
      <c r="B12" s="106"/>
      <c r="C12" s="106"/>
    </row>
    <row r="13" spans="1:3" ht="13.5" customHeight="1" x14ac:dyDescent="0.25">
      <c r="A13" s="66" t="s">
        <v>189</v>
      </c>
      <c r="B13" s="105"/>
      <c r="C13" s="105"/>
    </row>
    <row r="14" spans="1:3" ht="13.5" customHeight="1" x14ac:dyDescent="0.25">
      <c r="A14" s="16"/>
      <c r="B14" s="16"/>
      <c r="C14" s="60"/>
    </row>
    <row r="15" spans="1:3" ht="13.5" customHeight="1" x14ac:dyDescent="0.25">
      <c r="A15" s="107" t="s">
        <v>190</v>
      </c>
      <c r="B15" s="107"/>
      <c r="C15" s="107"/>
    </row>
    <row r="16" spans="1:3" ht="13.5" customHeight="1" x14ac:dyDescent="0.25">
      <c r="A16" s="69" t="s">
        <v>191</v>
      </c>
      <c r="B16" s="97"/>
      <c r="C16" s="97"/>
    </row>
    <row r="17" spans="1:3" ht="13.5" customHeight="1" x14ac:dyDescent="0.25">
      <c r="A17" s="70" t="s">
        <v>192</v>
      </c>
      <c r="B17" s="98"/>
      <c r="C17" s="98"/>
    </row>
    <row r="18" spans="1:3" ht="13.5" customHeight="1" x14ac:dyDescent="0.25">
      <c r="A18" s="69" t="s">
        <v>193</v>
      </c>
      <c r="B18" s="97"/>
      <c r="C18" s="97"/>
    </row>
    <row r="19" spans="1:3" ht="12.75" customHeight="1" x14ac:dyDescent="0.25">
      <c r="A19" s="70" t="s">
        <v>194</v>
      </c>
      <c r="B19" s="98"/>
      <c r="C19" s="98"/>
    </row>
    <row r="20" spans="1:3" ht="22.5" customHeight="1" x14ac:dyDescent="0.25">
      <c r="A20" s="14"/>
      <c r="B20" s="14"/>
      <c r="C20" s="14"/>
    </row>
    <row r="21" spans="1:3" ht="22.5" customHeight="1" x14ac:dyDescent="0.25">
      <c r="A21" s="108" t="s">
        <v>195</v>
      </c>
      <c r="B21" s="108"/>
      <c r="C21" s="108"/>
    </row>
    <row r="22" spans="1:3" ht="22.5" customHeight="1" x14ac:dyDescent="0.25">
      <c r="A22" s="109"/>
      <c r="B22" s="109"/>
      <c r="C22" s="109"/>
    </row>
    <row r="23" spans="1:3" ht="22.5" customHeight="1" x14ac:dyDescent="0.25">
      <c r="A23" s="109"/>
      <c r="B23" s="109"/>
      <c r="C23" s="109"/>
    </row>
    <row r="24" spans="1:3" x14ac:dyDescent="0.25">
      <c r="A24" s="99" t="s">
        <v>232</v>
      </c>
      <c r="B24" s="100"/>
      <c r="C24" s="100"/>
    </row>
  </sheetData>
  <mergeCells count="18">
    <mergeCell ref="A21:C21"/>
    <mergeCell ref="A22:C23"/>
    <mergeCell ref="B18:C18"/>
    <mergeCell ref="B19:C19"/>
    <mergeCell ref="A1:C1"/>
    <mergeCell ref="A24:C24"/>
    <mergeCell ref="A2:C2"/>
    <mergeCell ref="A4:C4"/>
    <mergeCell ref="A6:C6"/>
    <mergeCell ref="A8:C8"/>
    <mergeCell ref="B9:C9"/>
    <mergeCell ref="B10:C10"/>
    <mergeCell ref="B11:C11"/>
    <mergeCell ref="B12:C12"/>
    <mergeCell ref="B13:C13"/>
    <mergeCell ref="B16:C16"/>
    <mergeCell ref="B17:C17"/>
    <mergeCell ref="A15:C15"/>
  </mergeCell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rightToLeft="1" zoomScale="140" zoomScaleNormal="140" workbookViewId="0">
      <selection activeCell="F7" sqref="F7"/>
    </sheetView>
  </sheetViews>
  <sheetFormatPr defaultRowHeight="15" x14ac:dyDescent="0.25"/>
  <cols>
    <col min="1" max="1" width="26.42578125" customWidth="1"/>
    <col min="2" max="2" width="24.28515625" customWidth="1"/>
    <col min="3" max="3" width="19.42578125" customWidth="1"/>
    <col min="4" max="4" width="11.42578125" customWidth="1"/>
    <col min="5" max="5" width="13.42578125" hidden="1" customWidth="1"/>
  </cols>
  <sheetData>
    <row r="1" spans="1:23" x14ac:dyDescent="0.25">
      <c r="A1" s="118" t="s">
        <v>232</v>
      </c>
      <c r="B1" s="118"/>
      <c r="C1" s="118"/>
      <c r="D1" s="118"/>
      <c r="E1" s="118"/>
      <c r="F1" s="118"/>
    </row>
    <row r="2" spans="1:23" x14ac:dyDescent="0.25">
      <c r="A2" s="131" t="s">
        <v>64</v>
      </c>
      <c r="B2" s="131"/>
      <c r="C2" s="131"/>
      <c r="D2" s="131"/>
      <c r="E2" s="131"/>
      <c r="F2" s="131"/>
      <c r="H2" s="4"/>
      <c r="I2" s="4"/>
      <c r="J2" s="4"/>
      <c r="K2" s="4"/>
      <c r="L2" s="4"/>
      <c r="M2" s="4"/>
      <c r="N2" s="4"/>
      <c r="O2" s="4"/>
      <c r="P2" s="4"/>
      <c r="Q2" s="5"/>
      <c r="R2" s="5"/>
      <c r="S2" s="5"/>
      <c r="T2" s="5"/>
    </row>
    <row r="3" spans="1:23" x14ac:dyDescent="0.25">
      <c r="A3" s="20" t="s">
        <v>77</v>
      </c>
      <c r="B3" s="120" t="s">
        <v>76</v>
      </c>
      <c r="C3" s="120"/>
      <c r="D3" s="20" t="s">
        <v>1</v>
      </c>
      <c r="E3" s="20" t="s">
        <v>74</v>
      </c>
      <c r="F3" s="20" t="s">
        <v>75</v>
      </c>
      <c r="H3" s="4"/>
      <c r="I3" s="4"/>
      <c r="J3" s="4"/>
      <c r="K3" s="4"/>
      <c r="L3" s="4"/>
      <c r="M3" s="4"/>
      <c r="N3" s="4"/>
      <c r="O3" s="4"/>
      <c r="P3" s="4"/>
      <c r="Q3" s="4"/>
      <c r="R3" s="4"/>
      <c r="S3" s="4"/>
      <c r="T3" s="5"/>
    </row>
    <row r="4" spans="1:23" ht="30" x14ac:dyDescent="0.25">
      <c r="A4" s="130" t="s">
        <v>231</v>
      </c>
      <c r="B4" s="15" t="s">
        <v>46</v>
      </c>
      <c r="C4" s="15" t="s">
        <v>10</v>
      </c>
      <c r="D4" s="18"/>
      <c r="E4" s="18">
        <v>3</v>
      </c>
      <c r="F4" s="19">
        <f>IF(C4=N4,3,IF(C4=N5,0,"ERROR"))</f>
        <v>0</v>
      </c>
      <c r="H4" s="4"/>
      <c r="I4" s="4"/>
      <c r="J4" s="4"/>
      <c r="K4" s="4"/>
      <c r="L4" s="4"/>
      <c r="M4" s="4"/>
      <c r="N4" s="5" t="s">
        <v>9</v>
      </c>
      <c r="O4" s="5"/>
      <c r="P4" s="5" t="s">
        <v>134</v>
      </c>
      <c r="Q4" s="5" t="s">
        <v>132</v>
      </c>
      <c r="R4" s="5" t="s">
        <v>129</v>
      </c>
      <c r="S4" s="5" t="s">
        <v>127</v>
      </c>
      <c r="T4" s="4"/>
      <c r="U4" s="4"/>
      <c r="V4" s="4"/>
      <c r="W4" s="4"/>
    </row>
    <row r="5" spans="1:23" ht="60" x14ac:dyDescent="0.25">
      <c r="A5" s="130"/>
      <c r="B5" s="33" t="s">
        <v>177</v>
      </c>
      <c r="C5" s="15" t="s">
        <v>9</v>
      </c>
      <c r="D5" s="18"/>
      <c r="E5" s="18">
        <v>3</v>
      </c>
      <c r="F5" s="19">
        <v>0</v>
      </c>
      <c r="H5" s="4"/>
      <c r="I5" s="4"/>
      <c r="J5" s="4"/>
      <c r="K5" s="4"/>
      <c r="L5" s="4"/>
      <c r="M5" s="4"/>
      <c r="N5" s="5" t="s">
        <v>10</v>
      </c>
      <c r="O5" s="5"/>
      <c r="P5" s="5" t="s">
        <v>135</v>
      </c>
      <c r="Q5" s="5" t="s">
        <v>133</v>
      </c>
      <c r="R5" s="13" t="s">
        <v>130</v>
      </c>
      <c r="S5" s="5" t="s">
        <v>128</v>
      </c>
      <c r="T5" s="4"/>
      <c r="U5" s="4"/>
      <c r="V5" s="4"/>
      <c r="W5" s="4"/>
    </row>
    <row r="6" spans="1:23" ht="45" x14ac:dyDescent="0.25">
      <c r="A6" s="130"/>
      <c r="B6" s="15" t="s">
        <v>239</v>
      </c>
      <c r="C6" s="15" t="s">
        <v>9</v>
      </c>
      <c r="D6" s="18"/>
      <c r="E6" s="18">
        <v>2</v>
      </c>
      <c r="F6" s="19">
        <v>0</v>
      </c>
      <c r="H6" s="4"/>
      <c r="I6" s="4"/>
      <c r="J6" s="4"/>
      <c r="K6" s="4"/>
      <c r="L6" s="4"/>
      <c r="M6" s="4"/>
      <c r="N6" s="5" t="s">
        <v>119</v>
      </c>
      <c r="O6" s="5"/>
      <c r="P6" s="5" t="s">
        <v>136</v>
      </c>
      <c r="Q6" s="5"/>
      <c r="R6" s="5" t="s">
        <v>131</v>
      </c>
      <c r="S6" s="5" t="s">
        <v>119</v>
      </c>
      <c r="T6" s="4"/>
      <c r="U6" s="4"/>
      <c r="V6" s="4"/>
      <c r="W6" s="4"/>
    </row>
    <row r="7" spans="1:23" ht="30" x14ac:dyDescent="0.25">
      <c r="A7" s="130" t="s">
        <v>47</v>
      </c>
      <c r="B7" s="33" t="s">
        <v>178</v>
      </c>
      <c r="C7" s="15" t="s">
        <v>10</v>
      </c>
      <c r="D7" s="18"/>
      <c r="E7" s="18">
        <v>2</v>
      </c>
      <c r="F7" s="19">
        <f>IF(C7=N4,2,IF(C7=N5,0,"ERROR"))</f>
        <v>0</v>
      </c>
      <c r="H7" s="4"/>
      <c r="I7" s="4"/>
      <c r="J7" s="4"/>
      <c r="K7" s="4"/>
      <c r="L7" s="4"/>
      <c r="M7" s="4"/>
      <c r="N7" s="4"/>
      <c r="O7" s="4"/>
      <c r="P7" s="4"/>
      <c r="Q7" s="4"/>
      <c r="R7" s="4"/>
      <c r="S7" s="4"/>
      <c r="T7" s="4"/>
      <c r="U7" s="4"/>
      <c r="V7" s="4"/>
      <c r="W7" s="4"/>
    </row>
    <row r="8" spans="1:23" ht="60" x14ac:dyDescent="0.25">
      <c r="A8" s="130"/>
      <c r="B8" s="15" t="s">
        <v>48</v>
      </c>
      <c r="C8" s="15" t="s">
        <v>119</v>
      </c>
      <c r="D8" s="18"/>
      <c r="E8" s="18">
        <v>3</v>
      </c>
      <c r="F8" s="19">
        <f>IF(C8=S4,2,IF(C8=S5,0, IF(C8=S6,0,"ERROR")))</f>
        <v>0</v>
      </c>
      <c r="L8" s="4"/>
      <c r="M8" s="4"/>
      <c r="N8" s="4"/>
      <c r="O8" s="4"/>
      <c r="P8" s="4"/>
      <c r="Q8" s="4"/>
      <c r="R8" s="4"/>
      <c r="S8" s="4"/>
      <c r="T8" s="4"/>
      <c r="U8" s="4"/>
      <c r="V8" s="4"/>
      <c r="W8" s="4"/>
    </row>
    <row r="9" spans="1:23" ht="45" x14ac:dyDescent="0.25">
      <c r="A9" s="130" t="s">
        <v>49</v>
      </c>
      <c r="B9" s="39" t="s">
        <v>179</v>
      </c>
      <c r="C9" s="39" t="s">
        <v>10</v>
      </c>
      <c r="D9" s="18"/>
      <c r="E9" s="18">
        <v>2</v>
      </c>
      <c r="F9" s="19">
        <f>IF(C9=N4,2,IF(C9=N5,0,"ERROR"))</f>
        <v>0</v>
      </c>
      <c r="L9" s="4"/>
      <c r="M9" s="4"/>
      <c r="N9" s="4"/>
      <c r="O9" s="4"/>
      <c r="P9" s="4"/>
      <c r="Q9" s="4"/>
      <c r="R9" s="4"/>
      <c r="S9" s="4"/>
      <c r="T9" s="4"/>
      <c r="U9" s="4"/>
      <c r="V9" s="4"/>
      <c r="W9" s="4"/>
    </row>
    <row r="10" spans="1:23" ht="75" x14ac:dyDescent="0.25">
      <c r="A10" s="130"/>
      <c r="B10" s="39" t="s">
        <v>50</v>
      </c>
      <c r="C10" s="39" t="s">
        <v>119</v>
      </c>
      <c r="D10" s="18"/>
      <c r="E10" s="18">
        <v>3</v>
      </c>
      <c r="F10" s="19">
        <f>IF(C10=S4,2,IF(C10=S5,0,IF(C10=S6,0,"ERROR")))</f>
        <v>0</v>
      </c>
      <c r="L10" s="4"/>
      <c r="M10" s="4"/>
      <c r="N10" s="4"/>
      <c r="O10" s="4"/>
      <c r="P10" s="4"/>
      <c r="Q10" s="4"/>
      <c r="R10" s="4"/>
      <c r="S10" s="4"/>
      <c r="T10" s="4"/>
      <c r="U10" s="4"/>
      <c r="V10" s="4"/>
      <c r="W10" s="4"/>
    </row>
    <row r="11" spans="1:23" x14ac:dyDescent="0.25">
      <c r="A11" s="133"/>
      <c r="B11" s="134"/>
      <c r="C11" s="135"/>
      <c r="D11" s="145" t="s">
        <v>104</v>
      </c>
      <c r="E11" s="145"/>
      <c r="F11" s="40">
        <f>SUM(F4:F10)</f>
        <v>0</v>
      </c>
      <c r="L11" s="4"/>
      <c r="M11" s="4"/>
      <c r="N11" s="4"/>
      <c r="O11" s="4"/>
      <c r="P11" s="4"/>
      <c r="Q11" s="4"/>
      <c r="R11" s="4"/>
      <c r="S11" s="4"/>
      <c r="T11" s="4"/>
      <c r="U11" s="4"/>
      <c r="V11" s="4"/>
      <c r="W11" s="4"/>
    </row>
    <row r="12" spans="1:23" s="50" customFormat="1" ht="18" customHeight="1" x14ac:dyDescent="0.25">
      <c r="A12" s="118" t="s">
        <v>232</v>
      </c>
      <c r="B12" s="118"/>
      <c r="C12" s="118"/>
      <c r="D12" s="118"/>
      <c r="E12" s="118"/>
      <c r="F12" s="118"/>
      <c r="L12" s="53"/>
      <c r="M12" s="53"/>
      <c r="N12" s="53"/>
      <c r="O12" s="53"/>
      <c r="P12" s="53"/>
      <c r="Q12" s="53"/>
      <c r="R12" s="53"/>
      <c r="S12" s="53"/>
      <c r="T12" s="53"/>
      <c r="U12" s="53"/>
      <c r="V12" s="53"/>
      <c r="W12" s="53"/>
    </row>
    <row r="13" spans="1:23" s="50" customFormat="1" x14ac:dyDescent="0.25">
      <c r="A13" s="52"/>
      <c r="B13" s="52"/>
      <c r="C13" s="52"/>
      <c r="D13" s="54"/>
      <c r="E13" s="54"/>
      <c r="F13" s="46"/>
      <c r="L13" s="53"/>
      <c r="M13" s="53"/>
      <c r="N13" s="53"/>
      <c r="O13" s="53"/>
      <c r="P13" s="53"/>
      <c r="Q13" s="53"/>
      <c r="R13" s="53"/>
      <c r="S13" s="53"/>
      <c r="T13" s="53"/>
      <c r="U13" s="53"/>
      <c r="V13" s="53"/>
      <c r="W13" s="53"/>
    </row>
    <row r="14" spans="1:23" s="50" customFormat="1" x14ac:dyDescent="0.25">
      <c r="A14" s="52"/>
      <c r="B14" s="52"/>
      <c r="C14" s="52"/>
      <c r="D14" s="54"/>
      <c r="E14" s="54"/>
      <c r="F14" s="46"/>
      <c r="L14" s="53"/>
      <c r="M14" s="53"/>
      <c r="N14" s="53"/>
      <c r="O14" s="53"/>
      <c r="P14" s="53"/>
      <c r="Q14" s="53"/>
      <c r="R14" s="53"/>
      <c r="S14" s="53"/>
      <c r="T14" s="53"/>
      <c r="U14" s="53"/>
      <c r="V14" s="53"/>
      <c r="W14" s="53"/>
    </row>
    <row r="15" spans="1:23" s="50" customFormat="1" x14ac:dyDescent="0.25">
      <c r="A15" s="52"/>
      <c r="B15" s="52"/>
      <c r="C15" s="52"/>
      <c r="D15" s="54"/>
      <c r="E15" s="54"/>
      <c r="F15" s="46"/>
      <c r="L15" s="53"/>
      <c r="M15" s="53"/>
      <c r="N15" s="53"/>
      <c r="O15" s="53"/>
      <c r="P15" s="53"/>
      <c r="Q15" s="53"/>
      <c r="R15" s="53"/>
      <c r="S15" s="53"/>
      <c r="T15" s="53"/>
      <c r="U15" s="53"/>
      <c r="V15" s="53"/>
      <c r="W15" s="53"/>
    </row>
    <row r="16" spans="1:23" s="50" customFormat="1" x14ac:dyDescent="0.25">
      <c r="A16" s="52"/>
      <c r="B16" s="52"/>
      <c r="C16" s="52"/>
      <c r="D16" s="54"/>
      <c r="E16" s="54"/>
      <c r="F16" s="46"/>
    </row>
    <row r="17" spans="1:6" s="50" customFormat="1" ht="28.5" customHeight="1" x14ac:dyDescent="0.25">
      <c r="A17" s="52"/>
      <c r="B17" s="52"/>
      <c r="C17" s="52"/>
      <c r="D17" s="54"/>
      <c r="E17" s="54"/>
      <c r="F17" s="54"/>
    </row>
    <row r="18" spans="1:6" s="50" customFormat="1" x14ac:dyDescent="0.25">
      <c r="A18" s="52"/>
      <c r="B18" s="52"/>
      <c r="C18" s="52"/>
      <c r="D18" s="54"/>
      <c r="E18" s="54"/>
      <c r="F18" s="46"/>
    </row>
    <row r="19" spans="1:6" s="50" customFormat="1" x14ac:dyDescent="0.25">
      <c r="A19" s="52"/>
      <c r="B19" s="52"/>
      <c r="C19" s="52"/>
      <c r="D19" s="54"/>
      <c r="E19" s="54"/>
      <c r="F19" s="54"/>
    </row>
    <row r="20" spans="1:6" s="50" customFormat="1" x14ac:dyDescent="0.25">
      <c r="A20" s="54"/>
      <c r="B20" s="54"/>
      <c r="C20" s="54"/>
      <c r="D20" s="54"/>
      <c r="E20" s="54"/>
      <c r="F20" s="54"/>
    </row>
    <row r="21" spans="1:6" s="50" customFormat="1" ht="14.25" customHeight="1" x14ac:dyDescent="0.25">
      <c r="A21" s="51"/>
      <c r="B21" s="52"/>
      <c r="C21" s="52"/>
      <c r="D21" s="52"/>
      <c r="E21" s="54"/>
      <c r="F21" s="54"/>
    </row>
    <row r="22" spans="1:6" s="50" customFormat="1" ht="14.25" customHeight="1" x14ac:dyDescent="0.25">
      <c r="A22" s="51"/>
      <c r="B22" s="52"/>
      <c r="C22" s="52"/>
      <c r="D22" s="52"/>
      <c r="E22" s="54"/>
      <c r="F22" s="54"/>
    </row>
    <row r="23" spans="1:6" s="50" customFormat="1" ht="14.25" customHeight="1" x14ac:dyDescent="0.25">
      <c r="A23" s="51"/>
      <c r="B23" s="52"/>
      <c r="C23" s="52"/>
      <c r="D23" s="144"/>
      <c r="E23" s="144"/>
      <c r="F23" s="54"/>
    </row>
    <row r="24" spans="1:6" ht="14.25" customHeight="1" x14ac:dyDescent="0.25">
      <c r="A24" s="10"/>
      <c r="B24" s="11"/>
      <c r="C24" s="12"/>
      <c r="D24" s="7"/>
    </row>
    <row r="25" spans="1:6" ht="14.25" customHeight="1" x14ac:dyDescent="0.25">
      <c r="A25" s="10"/>
      <c r="B25" s="11"/>
      <c r="C25" s="9"/>
      <c r="D25" s="9"/>
    </row>
    <row r="26" spans="1:6" ht="14.25" customHeight="1" x14ac:dyDescent="0.25">
      <c r="A26" s="10"/>
      <c r="B26" s="11"/>
      <c r="C26" s="9"/>
      <c r="D26" s="9"/>
    </row>
    <row r="27" spans="1:6" ht="14.25" customHeight="1" x14ac:dyDescent="0.25">
      <c r="A27" s="10"/>
      <c r="B27" s="11"/>
      <c r="C27" s="9"/>
      <c r="D27" s="9"/>
    </row>
    <row r="28" spans="1:6" ht="14.25" customHeight="1" x14ac:dyDescent="0.25">
      <c r="A28" s="10"/>
      <c r="B28" s="9"/>
      <c r="C28" s="9"/>
      <c r="D28" s="9"/>
    </row>
    <row r="29" spans="1:6" ht="14.25" customHeight="1" x14ac:dyDescent="0.25">
      <c r="A29" s="10"/>
      <c r="B29" s="9"/>
      <c r="C29" s="9"/>
      <c r="D29" s="9"/>
    </row>
    <row r="30" spans="1:6" ht="14.25" customHeight="1" x14ac:dyDescent="0.25">
      <c r="A30" s="10"/>
      <c r="B30" s="9"/>
      <c r="C30" s="9"/>
      <c r="D30" s="9"/>
    </row>
    <row r="31" spans="1:6" ht="14.25" customHeight="1" x14ac:dyDescent="0.25">
      <c r="A31" s="10"/>
      <c r="B31" s="9"/>
      <c r="C31" s="9"/>
      <c r="D31" s="9"/>
    </row>
    <row r="32" spans="1:6" ht="14.25" customHeight="1" x14ac:dyDescent="0.25">
      <c r="A32" s="10"/>
      <c r="B32" s="9"/>
      <c r="C32" s="9"/>
      <c r="D32" s="9"/>
    </row>
    <row r="33" spans="1:6" ht="14.25" customHeight="1" x14ac:dyDescent="0.25">
      <c r="A33" s="10"/>
      <c r="B33" s="9"/>
      <c r="C33" s="9"/>
      <c r="D33" s="9"/>
    </row>
    <row r="34" spans="1:6" ht="14.25" customHeight="1" x14ac:dyDescent="0.25">
      <c r="A34" s="10"/>
      <c r="B34" s="9"/>
      <c r="C34" s="9"/>
      <c r="D34" s="9"/>
    </row>
    <row r="35" spans="1:6" x14ac:dyDescent="0.25">
      <c r="A35" s="7"/>
      <c r="B35" s="7"/>
      <c r="C35" s="7"/>
      <c r="D35" s="6"/>
      <c r="E35" s="6"/>
      <c r="F35" s="6"/>
    </row>
    <row r="36" spans="1:6" x14ac:dyDescent="0.25">
      <c r="A36" s="6"/>
      <c r="B36" s="6"/>
      <c r="C36" s="6"/>
      <c r="D36" s="6"/>
      <c r="E36" s="6"/>
      <c r="F36" s="6"/>
    </row>
    <row r="37" spans="1:6" x14ac:dyDescent="0.25">
      <c r="A37" s="6"/>
      <c r="B37" s="6"/>
      <c r="C37" s="6"/>
      <c r="D37" s="6"/>
      <c r="E37" s="6"/>
      <c r="F37" s="6"/>
    </row>
  </sheetData>
  <mergeCells count="10">
    <mergeCell ref="A1:F1"/>
    <mergeCell ref="A2:F2"/>
    <mergeCell ref="B3:C3"/>
    <mergeCell ref="A12:F12"/>
    <mergeCell ref="D23:E23"/>
    <mergeCell ref="A4:A6"/>
    <mergeCell ref="A7:A8"/>
    <mergeCell ref="A9:A10"/>
    <mergeCell ref="D11:E11"/>
    <mergeCell ref="A11:C11"/>
  </mergeCells>
  <dataValidations count="6">
    <dataValidation type="list" allowBlank="1" showInputMessage="1" showErrorMessage="1" sqref="C9 C16 C18 C14 C4:C7">
      <formula1>$N$4:$N$5</formula1>
    </dataValidation>
    <dataValidation type="list" allowBlank="1" showInputMessage="1" showErrorMessage="1" sqref="C13">
      <formula1>$R$4:$R$6</formula1>
    </dataValidation>
    <dataValidation type="list" allowBlank="1" showInputMessage="1" showErrorMessage="1" sqref="C15">
      <formula1>$Q$4:$Q$5</formula1>
    </dataValidation>
    <dataValidation type="list" allowBlank="1" showInputMessage="1" showErrorMessage="1" sqref="C17">
      <formula1>$P$4:$P$6</formula1>
    </dataValidation>
    <dataValidation type="list" allowBlank="1" showInputMessage="1" showErrorMessage="1" sqref="C19">
      <formula1>$N$4:$N$6</formula1>
    </dataValidation>
    <dataValidation type="list" allowBlank="1" showInputMessage="1" showErrorMessage="1" sqref="C8 C10">
      <formula1>$S$4:$S$6</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rightToLeft="1" topLeftCell="B1" zoomScale="150" zoomScaleNormal="150" workbookViewId="0">
      <selection activeCell="F6" sqref="F6"/>
    </sheetView>
  </sheetViews>
  <sheetFormatPr defaultRowHeight="15" x14ac:dyDescent="0.25"/>
  <cols>
    <col min="1" max="1" width="26.42578125" customWidth="1"/>
    <col min="2" max="2" width="24.28515625" customWidth="1"/>
    <col min="3" max="3" width="19.42578125" customWidth="1"/>
    <col min="4" max="4" width="11.42578125" customWidth="1"/>
    <col min="5" max="5" width="13.42578125" hidden="1" customWidth="1"/>
  </cols>
  <sheetData>
    <row r="1" spans="1:23" x14ac:dyDescent="0.25">
      <c r="A1" s="118" t="s">
        <v>232</v>
      </c>
      <c r="B1" s="118"/>
      <c r="C1" s="118"/>
      <c r="D1" s="118"/>
      <c r="E1" s="118"/>
      <c r="F1" s="118"/>
      <c r="I1" s="4"/>
      <c r="J1" s="4"/>
      <c r="K1" s="4"/>
      <c r="L1" s="4"/>
      <c r="M1" s="4"/>
      <c r="N1" s="4"/>
      <c r="O1" s="4"/>
      <c r="P1" s="4"/>
      <c r="Q1" s="4"/>
      <c r="R1" s="4"/>
      <c r="S1" s="4"/>
      <c r="T1" s="4"/>
      <c r="U1" s="4"/>
      <c r="V1" s="4"/>
      <c r="W1" s="4"/>
    </row>
    <row r="2" spans="1:23" ht="18" customHeight="1" x14ac:dyDescent="0.25">
      <c r="A2" s="146" t="s">
        <v>17</v>
      </c>
      <c r="B2" s="146"/>
      <c r="C2" s="146"/>
      <c r="D2" s="146"/>
      <c r="E2" s="146"/>
      <c r="F2" s="146"/>
      <c r="H2" s="4"/>
      <c r="I2" s="4"/>
      <c r="J2" s="4"/>
      <c r="K2" s="4"/>
      <c r="L2" s="4"/>
      <c r="M2" s="5" t="s">
        <v>9</v>
      </c>
      <c r="N2" s="5"/>
      <c r="O2" s="5" t="s">
        <v>134</v>
      </c>
      <c r="P2" s="5" t="s">
        <v>132</v>
      </c>
      <c r="Q2" s="5" t="s">
        <v>129</v>
      </c>
      <c r="R2" s="4" t="s">
        <v>127</v>
      </c>
      <c r="S2" s="4"/>
      <c r="T2" s="4"/>
      <c r="U2" s="4"/>
      <c r="V2" s="4"/>
      <c r="W2" s="4"/>
    </row>
    <row r="3" spans="1:23" x14ac:dyDescent="0.25">
      <c r="A3" s="45" t="s">
        <v>77</v>
      </c>
      <c r="B3" s="120" t="s">
        <v>76</v>
      </c>
      <c r="C3" s="120"/>
      <c r="D3" s="45" t="s">
        <v>1</v>
      </c>
      <c r="E3" s="45" t="s">
        <v>74</v>
      </c>
      <c r="F3" s="45" t="s">
        <v>75</v>
      </c>
      <c r="I3" s="4"/>
      <c r="J3" s="4"/>
      <c r="K3" s="4"/>
      <c r="L3" s="4"/>
      <c r="M3" s="5" t="s">
        <v>10</v>
      </c>
      <c r="N3" s="5"/>
      <c r="O3" s="5" t="s">
        <v>135</v>
      </c>
      <c r="P3" s="5" t="s">
        <v>133</v>
      </c>
      <c r="Q3" s="13" t="s">
        <v>130</v>
      </c>
      <c r="R3" s="4" t="s">
        <v>128</v>
      </c>
      <c r="S3" s="4"/>
      <c r="T3" s="5"/>
    </row>
    <row r="4" spans="1:23" ht="30" x14ac:dyDescent="0.25">
      <c r="A4" s="41" t="s">
        <v>19</v>
      </c>
      <c r="B4" s="39" t="s">
        <v>180</v>
      </c>
      <c r="C4" s="39" t="s">
        <v>130</v>
      </c>
      <c r="D4" s="18"/>
      <c r="E4" s="18">
        <v>2</v>
      </c>
      <c r="F4" s="19">
        <v>0</v>
      </c>
      <c r="H4" s="4"/>
      <c r="I4" s="4"/>
      <c r="J4" s="4"/>
      <c r="K4" s="4"/>
      <c r="L4" s="4"/>
      <c r="M4" s="5" t="s">
        <v>119</v>
      </c>
      <c r="N4" s="5"/>
      <c r="O4" s="5" t="s">
        <v>136</v>
      </c>
      <c r="P4" s="5"/>
      <c r="Q4" s="5" t="s">
        <v>131</v>
      </c>
      <c r="R4" s="4"/>
      <c r="S4" s="4"/>
      <c r="T4" s="4"/>
      <c r="U4" s="4"/>
      <c r="V4" s="4"/>
      <c r="W4" s="4"/>
    </row>
    <row r="5" spans="1:23" ht="45" x14ac:dyDescent="0.25">
      <c r="A5" s="122" t="s">
        <v>20</v>
      </c>
      <c r="B5" s="39" t="s">
        <v>51</v>
      </c>
      <c r="C5" s="33" t="s">
        <v>9</v>
      </c>
      <c r="D5" s="18"/>
      <c r="E5" s="18">
        <v>2</v>
      </c>
      <c r="F5" s="19">
        <f>IF(C5=M3, 2, IF(C5=M2,0,"error"))</f>
        <v>0</v>
      </c>
      <c r="H5" s="4"/>
      <c r="I5" s="4"/>
      <c r="J5" s="4"/>
      <c r="K5" s="4"/>
      <c r="L5" s="4"/>
      <c r="M5" s="4"/>
      <c r="N5" s="4"/>
      <c r="O5" s="4"/>
      <c r="P5" s="4"/>
      <c r="Q5" s="4"/>
      <c r="R5" s="4"/>
      <c r="S5" s="4"/>
      <c r="T5" s="4"/>
    </row>
    <row r="6" spans="1:23" ht="28.5" customHeight="1" x14ac:dyDescent="0.25">
      <c r="A6" s="123"/>
      <c r="B6" s="39" t="s">
        <v>52</v>
      </c>
      <c r="C6" s="39" t="s">
        <v>134</v>
      </c>
      <c r="D6" s="18"/>
      <c r="E6" s="18">
        <v>2</v>
      </c>
      <c r="F6" s="18">
        <v>0</v>
      </c>
      <c r="G6" t="s">
        <v>263</v>
      </c>
      <c r="H6" s="4"/>
      <c r="I6" s="4"/>
      <c r="J6" s="4"/>
      <c r="K6" s="4"/>
      <c r="L6" s="4"/>
      <c r="M6" s="4"/>
      <c r="N6" s="4"/>
      <c r="O6" s="4"/>
      <c r="P6" s="4"/>
      <c r="Q6" s="4"/>
      <c r="R6" s="4"/>
      <c r="S6" s="4"/>
      <c r="T6" s="4"/>
    </row>
    <row r="7" spans="1:23" ht="30" x14ac:dyDescent="0.25">
      <c r="A7" s="124"/>
      <c r="B7" s="39" t="s">
        <v>181</v>
      </c>
      <c r="C7" s="39" t="s">
        <v>10</v>
      </c>
      <c r="D7" s="18"/>
      <c r="E7" s="18">
        <v>2</v>
      </c>
      <c r="F7" s="19">
        <f>IF(C7=M2,2, IF(C7=M3,0,"error"))</f>
        <v>0</v>
      </c>
      <c r="G7" t="s">
        <v>264</v>
      </c>
      <c r="H7" s="4"/>
      <c r="I7" s="4"/>
      <c r="J7" s="4"/>
      <c r="K7" s="4"/>
      <c r="L7" s="4"/>
      <c r="M7" s="4"/>
      <c r="N7" s="4"/>
      <c r="O7" s="4"/>
      <c r="P7" s="4"/>
      <c r="Q7" s="4"/>
      <c r="R7" s="4"/>
      <c r="S7" s="4"/>
      <c r="T7" s="4"/>
    </row>
    <row r="8" spans="1:23" ht="90" x14ac:dyDescent="0.25">
      <c r="A8" s="39" t="s">
        <v>21</v>
      </c>
      <c r="B8" s="90" t="s">
        <v>182</v>
      </c>
      <c r="C8" s="39" t="s">
        <v>119</v>
      </c>
      <c r="D8" s="18"/>
      <c r="E8" s="18">
        <v>2</v>
      </c>
      <c r="F8" s="18">
        <f>IF(C8=M2,0,IF(C8=M3,2,IF(C8=M4,0,"ERROR")))</f>
        <v>0</v>
      </c>
      <c r="H8" s="4"/>
      <c r="I8" s="4"/>
      <c r="J8" s="4"/>
      <c r="K8" s="4"/>
      <c r="L8" s="4"/>
      <c r="M8" s="4"/>
      <c r="N8" s="4"/>
      <c r="O8" s="4"/>
      <c r="P8" s="4"/>
      <c r="Q8" s="4"/>
      <c r="R8" s="4"/>
      <c r="S8" s="4"/>
      <c r="T8" s="4"/>
    </row>
    <row r="9" spans="1:23" ht="14.25" customHeight="1" x14ac:dyDescent="0.25">
      <c r="A9" s="147"/>
      <c r="B9" s="147"/>
      <c r="C9" s="148"/>
      <c r="D9" s="145" t="s">
        <v>104</v>
      </c>
      <c r="E9" s="145"/>
      <c r="F9" s="40">
        <f>SUM(F4:F8)</f>
        <v>0</v>
      </c>
    </row>
    <row r="10" spans="1:23" ht="14.25" customHeight="1" x14ac:dyDescent="0.25">
      <c r="A10" s="118" t="s">
        <v>232</v>
      </c>
      <c r="B10" s="118"/>
      <c r="C10" s="118"/>
      <c r="D10" s="118"/>
      <c r="E10" s="118"/>
      <c r="F10" s="118"/>
    </row>
    <row r="11" spans="1:23" ht="14.25" customHeight="1" x14ac:dyDescent="0.25">
      <c r="A11" s="10"/>
      <c r="B11" s="11"/>
      <c r="C11" s="9"/>
      <c r="D11" s="9"/>
    </row>
    <row r="12" spans="1:23" ht="14.25" customHeight="1" x14ac:dyDescent="0.25">
      <c r="A12" s="10"/>
      <c r="B12" s="11"/>
      <c r="C12" s="9"/>
      <c r="D12" s="9"/>
    </row>
    <row r="13" spans="1:23" ht="14.25" customHeight="1" x14ac:dyDescent="0.25">
      <c r="A13" s="10"/>
      <c r="B13" s="11"/>
      <c r="C13" s="9"/>
      <c r="D13" s="9"/>
    </row>
    <row r="14" spans="1:23" ht="14.25" customHeight="1" x14ac:dyDescent="0.25">
      <c r="A14" s="10"/>
      <c r="B14" s="9"/>
      <c r="C14" s="9"/>
      <c r="D14" s="9"/>
    </row>
    <row r="15" spans="1:23" ht="14.25" customHeight="1" x14ac:dyDescent="0.25">
      <c r="A15" s="10"/>
      <c r="B15" s="9"/>
      <c r="C15" s="9"/>
      <c r="D15" s="9"/>
    </row>
    <row r="16" spans="1:23" ht="14.25" customHeight="1" x14ac:dyDescent="0.25">
      <c r="A16" s="10"/>
      <c r="B16" s="9"/>
      <c r="C16" s="9"/>
      <c r="D16" s="9"/>
    </row>
    <row r="17" spans="1:6" ht="14.25" customHeight="1" x14ac:dyDescent="0.25">
      <c r="A17" s="10"/>
      <c r="B17" s="9"/>
      <c r="C17" s="9"/>
      <c r="D17" s="9"/>
    </row>
    <row r="18" spans="1:6" ht="14.25" customHeight="1" x14ac:dyDescent="0.25">
      <c r="A18" s="10"/>
      <c r="B18" s="9"/>
      <c r="C18" s="9"/>
      <c r="D18" s="9"/>
    </row>
    <row r="19" spans="1:6" ht="14.25" customHeight="1" x14ac:dyDescent="0.25">
      <c r="A19" s="10"/>
      <c r="B19" s="9"/>
      <c r="C19" s="9"/>
      <c r="D19" s="9"/>
    </row>
    <row r="20" spans="1:6" ht="14.25" customHeight="1" x14ac:dyDescent="0.25">
      <c r="A20" s="10"/>
      <c r="B20" s="9"/>
      <c r="C20" s="9"/>
      <c r="D20" s="9"/>
    </row>
    <row r="21" spans="1:6" x14ac:dyDescent="0.25">
      <c r="A21" s="7"/>
      <c r="B21" s="7"/>
      <c r="C21" s="7"/>
      <c r="D21" s="6"/>
      <c r="E21" s="6"/>
      <c r="F21" s="6"/>
    </row>
    <row r="22" spans="1:6" x14ac:dyDescent="0.25">
      <c r="A22" s="6"/>
      <c r="B22" s="6"/>
      <c r="C22" s="6"/>
      <c r="D22" s="6"/>
      <c r="E22" s="6"/>
      <c r="F22" s="6"/>
    </row>
    <row r="23" spans="1:6" x14ac:dyDescent="0.25">
      <c r="A23" s="6"/>
      <c r="B23" s="6"/>
      <c r="C23" s="6"/>
      <c r="D23" s="6"/>
      <c r="E23" s="6"/>
      <c r="F23" s="6"/>
    </row>
  </sheetData>
  <mergeCells count="7">
    <mergeCell ref="A1:F1"/>
    <mergeCell ref="A10:F10"/>
    <mergeCell ref="A2:F2"/>
    <mergeCell ref="D9:E9"/>
    <mergeCell ref="A5:A7"/>
    <mergeCell ref="B3:C3"/>
    <mergeCell ref="A9:C9"/>
  </mergeCells>
  <dataValidations count="4">
    <dataValidation type="list" allowBlank="1" showInputMessage="1" showErrorMessage="1" sqref="C8">
      <formula1>$M$2:$M$4</formula1>
    </dataValidation>
    <dataValidation type="list" allowBlank="1" showInputMessage="1" showErrorMessage="1" sqref="C6">
      <formula1>$O$2:$O$4</formula1>
    </dataValidation>
    <dataValidation type="list" allowBlank="1" showInputMessage="1" showErrorMessage="1" sqref="C4">
      <formula1>$Q$2:$Q$4</formula1>
    </dataValidation>
    <dataValidation type="list" allowBlank="1" showInputMessage="1" showErrorMessage="1" sqref="C5 C7">
      <formula1>$M$2:$M$3</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8"/>
  <sheetViews>
    <sheetView rightToLeft="1" workbookViewId="0">
      <selection activeCell="O19" sqref="O19"/>
    </sheetView>
  </sheetViews>
  <sheetFormatPr defaultRowHeight="15" x14ac:dyDescent="0.25"/>
  <cols>
    <col min="1" max="3" width="20.7109375" customWidth="1"/>
  </cols>
  <sheetData>
    <row r="1" spans="1:6" x14ac:dyDescent="0.25">
      <c r="A1" s="118" t="s">
        <v>232</v>
      </c>
      <c r="B1" s="118"/>
      <c r="C1" s="118"/>
      <c r="D1" s="77"/>
      <c r="E1" s="77"/>
      <c r="F1" s="77"/>
    </row>
    <row r="2" spans="1:6" x14ac:dyDescent="0.25">
      <c r="A2" s="149" t="s">
        <v>66</v>
      </c>
      <c r="B2" s="149"/>
      <c r="C2" s="149"/>
    </row>
    <row r="3" spans="1:6" ht="15" customHeight="1" x14ac:dyDescent="0.25">
      <c r="A3" s="150"/>
      <c r="B3" s="150"/>
      <c r="C3" s="150"/>
    </row>
    <row r="4" spans="1:6" ht="15" customHeight="1" x14ac:dyDescent="0.25">
      <c r="A4" s="150"/>
      <c r="B4" s="150"/>
      <c r="C4" s="150"/>
    </row>
    <row r="5" spans="1:6" ht="15" customHeight="1" x14ac:dyDescent="0.25">
      <c r="A5" s="150"/>
      <c r="B5" s="150"/>
      <c r="C5" s="150"/>
    </row>
    <row r="6" spans="1:6" ht="15" customHeight="1" x14ac:dyDescent="0.25">
      <c r="A6" s="150"/>
      <c r="B6" s="150"/>
      <c r="C6" s="150"/>
    </row>
    <row r="7" spans="1:6" ht="15" customHeight="1" x14ac:dyDescent="0.25">
      <c r="A7" s="150"/>
      <c r="B7" s="150"/>
      <c r="C7" s="150"/>
    </row>
    <row r="8" spans="1:6" ht="15" customHeight="1" x14ac:dyDescent="0.25">
      <c r="A8" s="150"/>
      <c r="B8" s="150"/>
      <c r="C8" s="150"/>
    </row>
    <row r="9" spans="1:6" ht="15" customHeight="1" x14ac:dyDescent="0.25">
      <c r="A9" s="150"/>
      <c r="B9" s="150"/>
      <c r="C9" s="150"/>
    </row>
    <row r="10" spans="1:6" ht="15" customHeight="1" x14ac:dyDescent="0.25">
      <c r="A10" s="150"/>
      <c r="B10" s="150"/>
      <c r="C10" s="150"/>
    </row>
    <row r="11" spans="1:6" ht="15" customHeight="1" x14ac:dyDescent="0.25">
      <c r="A11" s="150"/>
      <c r="B11" s="150"/>
      <c r="C11" s="150"/>
    </row>
    <row r="12" spans="1:6" ht="15" customHeight="1" x14ac:dyDescent="0.25">
      <c r="A12" s="150"/>
      <c r="B12" s="150"/>
      <c r="C12" s="150"/>
    </row>
    <row r="13" spans="1:6" ht="15" customHeight="1" x14ac:dyDescent="0.25">
      <c r="A13" s="150"/>
      <c r="B13" s="150"/>
      <c r="C13" s="150"/>
    </row>
    <row r="14" spans="1:6" ht="15" customHeight="1" x14ac:dyDescent="0.25">
      <c r="A14" s="150"/>
      <c r="B14" s="150"/>
      <c r="C14" s="150"/>
    </row>
    <row r="15" spans="1:6" ht="15" customHeight="1" x14ac:dyDescent="0.25">
      <c r="A15" s="150"/>
      <c r="B15" s="150"/>
      <c r="C15" s="150"/>
    </row>
    <row r="16" spans="1:6" ht="15" customHeight="1" x14ac:dyDescent="0.25">
      <c r="A16" s="150"/>
      <c r="B16" s="150"/>
      <c r="C16" s="150"/>
    </row>
    <row r="18" spans="1:3" x14ac:dyDescent="0.25">
      <c r="A18" s="118" t="s">
        <v>232</v>
      </c>
      <c r="B18" s="118"/>
      <c r="C18" s="118"/>
    </row>
  </sheetData>
  <mergeCells count="4">
    <mergeCell ref="A2:C2"/>
    <mergeCell ref="A3:C16"/>
    <mergeCell ref="A1:C1"/>
    <mergeCell ref="A18:C18"/>
  </mergeCells>
  <pageMargins left="0.7" right="0.7" top="0.75" bottom="0.75" header="0.3" footer="0.3"/>
  <pageSetup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
  <sheetViews>
    <sheetView rightToLeft="1" workbookViewId="0">
      <selection activeCell="G4" sqref="A4:G8"/>
    </sheetView>
  </sheetViews>
  <sheetFormatPr defaultRowHeight="15" x14ac:dyDescent="0.25"/>
  <cols>
    <col min="1" max="1" width="33.5703125" customWidth="1"/>
    <col min="2" max="2" width="20.7109375" customWidth="1"/>
    <col min="3" max="3" width="11.28515625" bestFit="1" customWidth="1"/>
    <col min="4" max="4" width="20" customWidth="1"/>
    <col min="5" max="5" width="33.140625" customWidth="1"/>
    <col min="6" max="7" width="20.7109375" customWidth="1"/>
  </cols>
  <sheetData>
    <row r="1" spans="1:7" x14ac:dyDescent="0.25">
      <c r="A1" s="118" t="s">
        <v>232</v>
      </c>
      <c r="B1" s="118"/>
      <c r="C1" s="118"/>
      <c r="D1" s="118"/>
      <c r="E1" s="118"/>
      <c r="F1" s="118"/>
      <c r="G1" s="118"/>
    </row>
    <row r="2" spans="1:7" x14ac:dyDescent="0.25">
      <c r="A2" s="151" t="s">
        <v>65</v>
      </c>
      <c r="B2" s="151"/>
      <c r="C2" s="151"/>
      <c r="D2" s="151"/>
      <c r="E2" s="151"/>
      <c r="F2" s="151"/>
      <c r="G2" s="151"/>
    </row>
    <row r="3" spans="1:7" ht="45" x14ac:dyDescent="0.25">
      <c r="A3" s="37" t="s">
        <v>2</v>
      </c>
      <c r="B3" s="37" t="s">
        <v>3</v>
      </c>
      <c r="C3" s="37" t="s">
        <v>4</v>
      </c>
      <c r="D3" s="37" t="s">
        <v>5</v>
      </c>
      <c r="E3" s="37" t="s">
        <v>6</v>
      </c>
      <c r="F3" s="37" t="s">
        <v>7</v>
      </c>
      <c r="G3" s="38" t="s">
        <v>8</v>
      </c>
    </row>
    <row r="4" spans="1:7" ht="15.75" x14ac:dyDescent="0.25">
      <c r="A4" s="94"/>
      <c r="B4" s="92"/>
      <c r="C4" s="91"/>
      <c r="D4" s="92"/>
      <c r="E4" s="92"/>
      <c r="F4" s="93"/>
      <c r="G4" s="93"/>
    </row>
    <row r="5" spans="1:7" ht="15.75" x14ac:dyDescent="0.25">
      <c r="A5" s="94"/>
      <c r="B5" s="92"/>
      <c r="C5" s="91"/>
      <c r="D5" s="92"/>
      <c r="E5" s="92"/>
      <c r="F5" s="93"/>
      <c r="G5" s="93"/>
    </row>
    <row r="6" spans="1:7" ht="15.75" x14ac:dyDescent="0.25">
      <c r="A6" s="94"/>
      <c r="B6" s="92"/>
      <c r="C6" s="91"/>
      <c r="D6" s="92"/>
      <c r="E6" s="92"/>
      <c r="F6" s="93"/>
      <c r="G6" s="93"/>
    </row>
    <row r="7" spans="1:7" ht="15.75" x14ac:dyDescent="0.25">
      <c r="A7" s="94"/>
      <c r="B7" s="92"/>
      <c r="C7" s="91"/>
      <c r="D7" s="92"/>
      <c r="E7" s="92"/>
      <c r="F7" s="93"/>
      <c r="G7" s="93"/>
    </row>
    <row r="8" spans="1:7" ht="15.75" x14ac:dyDescent="0.25">
      <c r="A8" s="94"/>
      <c r="B8" s="92"/>
      <c r="C8" s="91"/>
      <c r="D8" s="92"/>
      <c r="E8" s="92"/>
      <c r="F8" s="93"/>
      <c r="G8" s="93"/>
    </row>
  </sheetData>
  <mergeCells count="2">
    <mergeCell ref="A2:G2"/>
    <mergeCell ref="A1:G1"/>
  </mergeCells>
  <pageMargins left="0.7" right="0.7" top="0.75" bottom="0.75" header="0.3" footer="0.3"/>
  <pageSetup orientation="portrait"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1"/>
  <sheetViews>
    <sheetView rightToLeft="1" topLeftCell="B1" workbookViewId="0">
      <selection activeCell="A3" sqref="A3:C16"/>
    </sheetView>
  </sheetViews>
  <sheetFormatPr defaultRowHeight="15" x14ac:dyDescent="0.25"/>
  <cols>
    <col min="1" max="3" width="20.7109375" customWidth="1"/>
  </cols>
  <sheetData>
    <row r="1" spans="1:8" x14ac:dyDescent="0.25">
      <c r="A1" s="118" t="s">
        <v>232</v>
      </c>
      <c r="B1" s="118"/>
      <c r="C1" s="118"/>
      <c r="D1" s="77"/>
      <c r="E1" s="77"/>
      <c r="F1" s="77"/>
      <c r="G1" s="77"/>
      <c r="H1" s="78"/>
    </row>
    <row r="2" spans="1:8" x14ac:dyDescent="0.25">
      <c r="A2" s="149" t="s">
        <v>159</v>
      </c>
      <c r="B2" s="149"/>
      <c r="C2" s="149"/>
    </row>
    <row r="3" spans="1:8" ht="15" customHeight="1" x14ac:dyDescent="0.25">
      <c r="A3" s="150" t="s">
        <v>271</v>
      </c>
      <c r="B3" s="150"/>
      <c r="C3" s="150"/>
    </row>
    <row r="4" spans="1:8" ht="15" customHeight="1" x14ac:dyDescent="0.25">
      <c r="A4" s="150"/>
      <c r="B4" s="150"/>
      <c r="C4" s="150"/>
    </row>
    <row r="5" spans="1:8" ht="15" customHeight="1" x14ac:dyDescent="0.25">
      <c r="A5" s="150"/>
      <c r="B5" s="150"/>
      <c r="C5" s="150"/>
    </row>
    <row r="6" spans="1:8" ht="15" customHeight="1" x14ac:dyDescent="0.25">
      <c r="A6" s="150"/>
      <c r="B6" s="150"/>
      <c r="C6" s="150"/>
    </row>
    <row r="7" spans="1:8" ht="15" customHeight="1" x14ac:dyDescent="0.25">
      <c r="A7" s="150"/>
      <c r="B7" s="150"/>
      <c r="C7" s="150"/>
    </row>
    <row r="8" spans="1:8" ht="15" customHeight="1" x14ac:dyDescent="0.25">
      <c r="A8" s="150"/>
      <c r="B8" s="150"/>
      <c r="C8" s="150"/>
    </row>
    <row r="9" spans="1:8" ht="15" customHeight="1" x14ac:dyDescent="0.25">
      <c r="A9" s="150"/>
      <c r="B9" s="150"/>
      <c r="C9" s="150"/>
    </row>
    <row r="10" spans="1:8" ht="15" customHeight="1" x14ac:dyDescent="0.25">
      <c r="A10" s="150"/>
      <c r="B10" s="150"/>
      <c r="C10" s="150"/>
    </row>
    <row r="11" spans="1:8" ht="15" customHeight="1" x14ac:dyDescent="0.25">
      <c r="A11" s="150"/>
      <c r="B11" s="150"/>
      <c r="C11" s="150"/>
    </row>
    <row r="12" spans="1:8" ht="15" customHeight="1" x14ac:dyDescent="0.25">
      <c r="A12" s="150"/>
      <c r="B12" s="150"/>
      <c r="C12" s="150"/>
    </row>
    <row r="13" spans="1:8" ht="15" customHeight="1" x14ac:dyDescent="0.25">
      <c r="A13" s="150"/>
      <c r="B13" s="150"/>
      <c r="C13" s="150"/>
    </row>
    <row r="14" spans="1:8" ht="15" customHeight="1" x14ac:dyDescent="0.25">
      <c r="A14" s="150"/>
      <c r="B14" s="150"/>
      <c r="C14" s="150"/>
    </row>
    <row r="15" spans="1:8" ht="15" customHeight="1" x14ac:dyDescent="0.25">
      <c r="A15" s="150"/>
      <c r="B15" s="150"/>
      <c r="C15" s="150"/>
    </row>
    <row r="16" spans="1:8" ht="15" customHeight="1" x14ac:dyDescent="0.25">
      <c r="A16" s="150"/>
      <c r="B16" s="150"/>
      <c r="C16" s="150"/>
    </row>
    <row r="18" spans="1:6" x14ac:dyDescent="0.25">
      <c r="A18" s="83" t="s">
        <v>160</v>
      </c>
      <c r="B18" s="152"/>
      <c r="C18" s="153"/>
    </row>
    <row r="21" spans="1:6" x14ac:dyDescent="0.25">
      <c r="A21" s="118" t="s">
        <v>232</v>
      </c>
      <c r="B21" s="118"/>
      <c r="C21" s="118"/>
      <c r="D21" s="77"/>
      <c r="E21" s="77"/>
      <c r="F21" s="77"/>
    </row>
  </sheetData>
  <mergeCells count="5">
    <mergeCell ref="A2:C2"/>
    <mergeCell ref="A3:C16"/>
    <mergeCell ref="B18:C18"/>
    <mergeCell ref="A1:C1"/>
    <mergeCell ref="A21:C21"/>
  </mergeCells>
  <pageMargins left="0.7" right="0.7" top="0.75" bottom="0.75" header="0.3" footer="0.3"/>
  <pageSetup orientation="portrait" horizontalDpi="300" verticalDpi="3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P26"/>
  <sheetViews>
    <sheetView rightToLeft="1" topLeftCell="B1" zoomScale="80" zoomScaleNormal="80" workbookViewId="0">
      <selection activeCell="J7" sqref="J7"/>
    </sheetView>
  </sheetViews>
  <sheetFormatPr defaultRowHeight="15" x14ac:dyDescent="0.25"/>
  <cols>
    <col min="1" max="1" width="17.140625" customWidth="1"/>
    <col min="2" max="2" width="11.42578125" customWidth="1"/>
    <col min="3" max="3" width="17.28515625" customWidth="1"/>
    <col min="4" max="4" width="14.85546875" customWidth="1"/>
    <col min="5" max="6" width="15.42578125" customWidth="1"/>
    <col min="7" max="7" width="37.42578125" bestFit="1" customWidth="1"/>
    <col min="8" max="8" width="15.42578125" customWidth="1"/>
    <col min="9" max="9" width="19.5703125" customWidth="1"/>
    <col min="10" max="10" width="67.5703125" bestFit="1" customWidth="1"/>
    <col min="11" max="15" width="15.42578125" customWidth="1"/>
  </cols>
  <sheetData>
    <row r="2" spans="1:16" x14ac:dyDescent="0.25">
      <c r="A2" s="118" t="s">
        <v>232</v>
      </c>
      <c r="B2" s="118"/>
      <c r="C2" s="118"/>
      <c r="D2" s="118"/>
      <c r="E2" s="118"/>
      <c r="F2" s="118"/>
      <c r="G2" s="118"/>
      <c r="H2" s="118"/>
      <c r="I2" s="118"/>
      <c r="J2" s="118"/>
      <c r="K2" s="118"/>
      <c r="L2" s="118"/>
      <c r="M2" s="118"/>
      <c r="N2" s="118"/>
      <c r="O2" s="118"/>
      <c r="P2" s="14"/>
    </row>
    <row r="3" spans="1:16" x14ac:dyDescent="0.25">
      <c r="A3" s="14"/>
      <c r="B3" s="14"/>
      <c r="C3" s="14"/>
      <c r="D3" s="14"/>
      <c r="E3" s="14"/>
      <c r="F3" s="14"/>
      <c r="G3" s="14"/>
      <c r="H3" s="14"/>
      <c r="I3" s="14"/>
      <c r="J3" s="14"/>
      <c r="K3" s="14"/>
      <c r="L3" s="14"/>
      <c r="M3" s="14"/>
      <c r="N3" s="14"/>
      <c r="O3" s="14"/>
      <c r="P3" s="14"/>
    </row>
    <row r="4" spans="1:16" ht="30" customHeight="1" x14ac:dyDescent="0.25">
      <c r="A4" s="159" t="s">
        <v>137</v>
      </c>
      <c r="B4" s="159"/>
      <c r="C4" s="113" t="s">
        <v>221</v>
      </c>
      <c r="D4" s="115"/>
      <c r="E4" s="162" t="s">
        <v>142</v>
      </c>
      <c r="F4" s="162"/>
      <c r="G4" s="162"/>
      <c r="H4" s="162"/>
      <c r="I4" s="162"/>
      <c r="J4" s="162"/>
      <c r="K4" s="162"/>
      <c r="L4" s="162"/>
      <c r="M4" s="162"/>
      <c r="N4" s="162"/>
      <c r="O4" s="162"/>
      <c r="P4" s="14"/>
    </row>
    <row r="5" spans="1:16" ht="30" customHeight="1" x14ac:dyDescent="0.25">
      <c r="A5" s="122" t="s">
        <v>140</v>
      </c>
      <c r="B5" s="122" t="s">
        <v>141</v>
      </c>
      <c r="C5" s="122" t="s">
        <v>219</v>
      </c>
      <c r="D5" s="122" t="s">
        <v>220</v>
      </c>
      <c r="E5" s="161" t="s">
        <v>144</v>
      </c>
      <c r="F5" s="161"/>
      <c r="G5" s="161"/>
      <c r="H5" s="160" t="s">
        <v>143</v>
      </c>
      <c r="I5" s="160"/>
      <c r="J5" s="160"/>
      <c r="K5" s="160"/>
      <c r="L5" s="160"/>
      <c r="M5" s="34" t="s">
        <v>158</v>
      </c>
      <c r="N5" s="35" t="s">
        <v>157</v>
      </c>
      <c r="O5" s="36" t="s">
        <v>155</v>
      </c>
      <c r="P5" s="14"/>
    </row>
    <row r="6" spans="1:16" ht="43.5" customHeight="1" x14ac:dyDescent="0.25">
      <c r="A6" s="124"/>
      <c r="B6" s="124"/>
      <c r="C6" s="124"/>
      <c r="D6" s="124"/>
      <c r="E6" s="15" t="s">
        <v>153</v>
      </c>
      <c r="F6" s="15" t="s">
        <v>152</v>
      </c>
      <c r="G6" s="15" t="s">
        <v>151</v>
      </c>
      <c r="H6" s="15" t="s">
        <v>150</v>
      </c>
      <c r="I6" s="15" t="s">
        <v>149</v>
      </c>
      <c r="J6" s="15" t="s">
        <v>148</v>
      </c>
      <c r="K6" s="15" t="s">
        <v>147</v>
      </c>
      <c r="L6" s="15" t="s">
        <v>146</v>
      </c>
      <c r="M6" s="33" t="s">
        <v>145</v>
      </c>
      <c r="N6" s="33" t="s">
        <v>154</v>
      </c>
      <c r="O6" s="33" t="s">
        <v>156</v>
      </c>
      <c r="P6" s="14"/>
    </row>
    <row r="7" spans="1:16" ht="69.95" customHeight="1" x14ac:dyDescent="0.25">
      <c r="A7" s="154" t="s">
        <v>15</v>
      </c>
      <c r="B7" s="157">
        <f>'דשבורד מוביל'!E22</f>
        <v>0</v>
      </c>
      <c r="C7" s="72" t="s">
        <v>240</v>
      </c>
      <c r="D7" s="89" t="s">
        <v>241</v>
      </c>
      <c r="E7" s="71"/>
      <c r="F7" s="71"/>
      <c r="G7" s="71"/>
      <c r="H7" s="71"/>
      <c r="I7" s="88"/>
      <c r="J7" s="71"/>
      <c r="K7" s="84"/>
      <c r="L7" s="71"/>
      <c r="M7" s="33"/>
      <c r="N7" s="33"/>
      <c r="O7" s="33"/>
      <c r="P7" s="14"/>
    </row>
    <row r="8" spans="1:16" ht="69.95" customHeight="1" x14ac:dyDescent="0.25">
      <c r="A8" s="155"/>
      <c r="B8" s="158"/>
      <c r="C8" s="89" t="s">
        <v>28</v>
      </c>
      <c r="D8" s="89" t="s">
        <v>259</v>
      </c>
      <c r="E8" s="88" t="s">
        <v>257</v>
      </c>
      <c r="F8" s="18" t="s">
        <v>256</v>
      </c>
      <c r="G8" s="88" t="s">
        <v>258</v>
      </c>
      <c r="H8" s="89" t="s">
        <v>261</v>
      </c>
      <c r="I8" s="89" t="s">
        <v>242</v>
      </c>
      <c r="J8" s="88" t="s">
        <v>254</v>
      </c>
      <c r="K8" s="18"/>
      <c r="L8" s="89" t="s">
        <v>255</v>
      </c>
      <c r="M8" s="87" t="s">
        <v>244</v>
      </c>
      <c r="N8" s="89" t="s">
        <v>262</v>
      </c>
      <c r="O8" s="18" t="s">
        <v>260</v>
      </c>
      <c r="P8" s="14"/>
    </row>
    <row r="9" spans="1:16" ht="69.95" customHeight="1" x14ac:dyDescent="0.25">
      <c r="A9" s="154" t="s">
        <v>16</v>
      </c>
      <c r="B9" s="157">
        <f>'דשבורד מוביל'!E23</f>
        <v>0</v>
      </c>
      <c r="C9" s="89" t="s">
        <v>91</v>
      </c>
      <c r="D9" s="89" t="s">
        <v>245</v>
      </c>
      <c r="E9" s="18"/>
      <c r="F9" s="18"/>
      <c r="G9" s="89" t="s">
        <v>243</v>
      </c>
      <c r="H9" s="18"/>
      <c r="I9" s="89" t="s">
        <v>242</v>
      </c>
      <c r="J9" s="87"/>
      <c r="K9" s="18"/>
      <c r="L9" s="18"/>
      <c r="M9" s="18" t="s">
        <v>244</v>
      </c>
      <c r="N9" s="18"/>
      <c r="O9" s="18"/>
      <c r="P9" s="14"/>
    </row>
    <row r="10" spans="1:16" ht="117" customHeight="1" x14ac:dyDescent="0.25">
      <c r="A10" s="164"/>
      <c r="B10" s="163"/>
      <c r="C10" s="89" t="s">
        <v>228</v>
      </c>
      <c r="D10" s="89"/>
      <c r="E10" s="85"/>
      <c r="F10" s="85"/>
      <c r="G10" s="85" t="s">
        <v>266</v>
      </c>
      <c r="H10" s="85"/>
      <c r="I10" s="89" t="s">
        <v>265</v>
      </c>
      <c r="J10" s="87"/>
      <c r="K10" s="85"/>
      <c r="L10" s="85"/>
      <c r="M10" s="85"/>
      <c r="N10" s="85"/>
      <c r="O10" s="85"/>
      <c r="P10" s="14"/>
    </row>
    <row r="11" spans="1:16" ht="69.95" customHeight="1" x14ac:dyDescent="0.25">
      <c r="A11" s="155"/>
      <c r="B11" s="158"/>
      <c r="C11" s="89" t="s">
        <v>210</v>
      </c>
      <c r="D11" s="89"/>
      <c r="E11" s="18"/>
      <c r="F11" s="18"/>
      <c r="G11" s="18"/>
      <c r="H11" s="18"/>
      <c r="I11" s="87"/>
      <c r="J11" s="87"/>
      <c r="K11" s="18" t="s">
        <v>267</v>
      </c>
      <c r="L11" s="18"/>
      <c r="M11" s="87" t="s">
        <v>244</v>
      </c>
      <c r="N11" s="18"/>
      <c r="O11" s="18"/>
      <c r="P11" s="14"/>
    </row>
    <row r="12" spans="1:16" ht="60" x14ac:dyDescent="0.25">
      <c r="A12" s="154" t="s">
        <v>105</v>
      </c>
      <c r="B12" s="157">
        <f>'דשבורד מוביל'!E24</f>
        <v>0</v>
      </c>
      <c r="C12" s="89" t="s">
        <v>38</v>
      </c>
      <c r="D12" s="89" t="s">
        <v>248</v>
      </c>
      <c r="E12" s="18"/>
      <c r="F12" s="18"/>
      <c r="G12" s="18"/>
      <c r="H12" s="18"/>
      <c r="I12" s="18"/>
      <c r="J12" s="87"/>
      <c r="K12" s="18"/>
      <c r="L12" s="18"/>
      <c r="M12" s="18"/>
      <c r="N12" s="18" t="s">
        <v>249</v>
      </c>
      <c r="O12" s="18"/>
      <c r="P12" s="14"/>
    </row>
    <row r="13" spans="1:16" ht="45.75" customHeight="1" x14ac:dyDescent="0.25">
      <c r="A13" s="155"/>
      <c r="B13" s="158"/>
      <c r="C13" s="65"/>
      <c r="D13" s="65"/>
      <c r="E13" s="18"/>
      <c r="F13" s="18"/>
      <c r="G13" s="18"/>
      <c r="H13" s="18"/>
      <c r="I13" s="18"/>
      <c r="J13" s="18"/>
      <c r="K13" s="18"/>
      <c r="L13" s="18"/>
      <c r="M13" s="18"/>
      <c r="N13" s="18"/>
      <c r="O13" s="18"/>
      <c r="P13" s="14"/>
    </row>
    <row r="14" spans="1:16" ht="60" x14ac:dyDescent="0.25">
      <c r="A14" s="154" t="s">
        <v>106</v>
      </c>
      <c r="B14" s="157">
        <f>'דשבורד מוביל'!E25</f>
        <v>0.22222222222222221</v>
      </c>
      <c r="C14" s="86" t="s">
        <v>45</v>
      </c>
      <c r="D14" s="89" t="s">
        <v>247</v>
      </c>
      <c r="E14" s="18"/>
      <c r="F14" s="18"/>
      <c r="G14" s="18"/>
      <c r="H14" s="18"/>
      <c r="I14" s="18"/>
      <c r="J14" s="18"/>
      <c r="K14" s="18"/>
      <c r="L14" s="18"/>
      <c r="M14" s="87"/>
      <c r="N14" s="89" t="s">
        <v>246</v>
      </c>
      <c r="O14" s="18" t="s">
        <v>250</v>
      </c>
      <c r="P14" s="14"/>
    </row>
    <row r="15" spans="1:16" ht="75" x14ac:dyDescent="0.25">
      <c r="A15" s="155"/>
      <c r="B15" s="158"/>
      <c r="C15" s="89" t="s">
        <v>108</v>
      </c>
      <c r="D15" s="89" t="s">
        <v>247</v>
      </c>
      <c r="E15" s="18"/>
      <c r="F15" s="18"/>
      <c r="G15" s="18"/>
      <c r="H15" s="18"/>
      <c r="I15" s="18"/>
      <c r="J15" s="18"/>
      <c r="K15" s="18"/>
      <c r="L15" s="18"/>
      <c r="M15" s="18"/>
      <c r="N15" s="89" t="s">
        <v>251</v>
      </c>
      <c r="O15" s="18"/>
      <c r="P15" s="14"/>
    </row>
    <row r="16" spans="1:16" x14ac:dyDescent="0.25">
      <c r="A16" s="154" t="s">
        <v>109</v>
      </c>
      <c r="B16" s="157">
        <f>'דשבורד מוביל'!E26</f>
        <v>0</v>
      </c>
      <c r="C16" s="65"/>
      <c r="D16" s="65"/>
      <c r="E16" s="18"/>
      <c r="F16" s="18"/>
      <c r="G16" s="18"/>
      <c r="H16" s="18"/>
      <c r="I16" s="18"/>
      <c r="J16" s="18"/>
      <c r="K16" s="18"/>
      <c r="L16" s="18"/>
      <c r="M16" s="18"/>
      <c r="N16" s="18"/>
      <c r="O16" s="18"/>
      <c r="P16" s="14"/>
    </row>
    <row r="17" spans="1:16" x14ac:dyDescent="0.25">
      <c r="A17" s="155"/>
      <c r="B17" s="158"/>
      <c r="C17" s="65"/>
      <c r="D17" s="65"/>
      <c r="E17" s="18"/>
      <c r="F17" s="18"/>
      <c r="G17" s="18"/>
      <c r="H17" s="18"/>
      <c r="I17" s="18"/>
      <c r="J17" s="18"/>
      <c r="K17" s="18"/>
      <c r="L17" s="18"/>
      <c r="M17" s="18"/>
      <c r="N17" s="18"/>
      <c r="O17" s="18"/>
      <c r="P17" s="14"/>
    </row>
    <row r="18" spans="1:16" ht="90" x14ac:dyDescent="0.25">
      <c r="A18" s="154" t="s">
        <v>64</v>
      </c>
      <c r="B18" s="157">
        <f>'דשבורד מוביל'!E27</f>
        <v>0</v>
      </c>
      <c r="C18" s="89" t="s">
        <v>177</v>
      </c>
      <c r="D18" s="89" t="s">
        <v>252</v>
      </c>
      <c r="E18" s="18"/>
      <c r="F18" s="18"/>
      <c r="G18" s="18"/>
      <c r="H18" s="18"/>
      <c r="I18" s="18"/>
      <c r="J18" s="18"/>
      <c r="K18" s="18"/>
      <c r="L18" s="18"/>
      <c r="M18" s="89" t="s">
        <v>253</v>
      </c>
      <c r="N18" s="18"/>
      <c r="O18" s="18"/>
      <c r="P18" s="14"/>
    </row>
    <row r="19" spans="1:16" x14ac:dyDescent="0.25">
      <c r="A19" s="155"/>
      <c r="B19" s="158"/>
      <c r="C19" s="65"/>
      <c r="D19" s="65"/>
      <c r="E19" s="18"/>
      <c r="F19" s="18"/>
      <c r="G19" s="18"/>
      <c r="H19" s="18"/>
      <c r="I19" s="18"/>
      <c r="J19" s="18"/>
      <c r="K19" s="18"/>
      <c r="L19" s="18"/>
      <c r="M19" s="18"/>
      <c r="N19" s="18"/>
      <c r="O19" s="18"/>
      <c r="P19" s="14"/>
    </row>
    <row r="20" spans="1:16" ht="45" x14ac:dyDescent="0.25">
      <c r="A20" s="154" t="s">
        <v>17</v>
      </c>
      <c r="B20" s="157">
        <f>'דשבורד מוביל'!E28</f>
        <v>0</v>
      </c>
      <c r="C20" s="89" t="s">
        <v>52</v>
      </c>
      <c r="D20" s="65"/>
      <c r="E20" s="18"/>
      <c r="F20" s="18"/>
      <c r="G20" s="18"/>
      <c r="H20" s="18"/>
      <c r="I20" s="18"/>
      <c r="J20" s="18"/>
      <c r="K20" s="18"/>
      <c r="L20" s="18"/>
      <c r="M20" s="18"/>
      <c r="N20" s="18"/>
      <c r="O20" s="18"/>
      <c r="P20" s="14"/>
    </row>
    <row r="21" spans="1:16" ht="45" x14ac:dyDescent="0.25">
      <c r="A21" s="155"/>
      <c r="B21" s="158"/>
      <c r="C21" s="89" t="s">
        <v>181</v>
      </c>
      <c r="D21" s="65"/>
      <c r="E21" s="18"/>
      <c r="F21" s="18"/>
      <c r="G21" s="18"/>
      <c r="H21" s="18"/>
      <c r="I21" s="18"/>
      <c r="J21" s="18"/>
      <c r="K21" s="18"/>
      <c r="L21" s="18"/>
      <c r="M21" s="18"/>
      <c r="N21" s="18"/>
      <c r="O21" s="18"/>
      <c r="P21" s="14"/>
    </row>
    <row r="22" spans="1:16" ht="45" x14ac:dyDescent="0.25">
      <c r="A22" s="156" t="s">
        <v>30</v>
      </c>
      <c r="B22" s="157">
        <f>'דשבורד מוביל'!E29</f>
        <v>0</v>
      </c>
      <c r="C22" s="89" t="s">
        <v>55</v>
      </c>
      <c r="D22" s="65"/>
      <c r="E22" s="18"/>
      <c r="F22" s="61"/>
      <c r="G22" s="61"/>
      <c r="H22" s="61"/>
      <c r="I22" s="61"/>
      <c r="J22" s="61"/>
      <c r="K22" s="61"/>
      <c r="L22" s="61"/>
      <c r="M22" s="61"/>
      <c r="N22" s="61"/>
      <c r="O22" s="61"/>
      <c r="P22" s="14"/>
    </row>
    <row r="23" spans="1:16" ht="45" customHeight="1" x14ac:dyDescent="0.25">
      <c r="A23" s="156"/>
      <c r="B23" s="158"/>
      <c r="C23" s="89" t="s">
        <v>61</v>
      </c>
      <c r="D23" s="65"/>
      <c r="E23" s="18"/>
      <c r="F23" s="61"/>
      <c r="G23" s="61" t="s">
        <v>269</v>
      </c>
      <c r="H23" s="61"/>
      <c r="I23" s="61"/>
      <c r="J23" s="61" t="s">
        <v>268</v>
      </c>
      <c r="K23" s="61"/>
      <c r="L23" s="61"/>
      <c r="M23" s="61"/>
      <c r="N23" s="61"/>
      <c r="O23" s="61"/>
      <c r="P23" s="14"/>
    </row>
    <row r="26" spans="1:16" x14ac:dyDescent="0.25">
      <c r="A26" s="118" t="s">
        <v>232</v>
      </c>
      <c r="B26" s="118"/>
      <c r="C26" s="118"/>
      <c r="D26" s="118"/>
      <c r="E26" s="118"/>
      <c r="F26" s="118"/>
      <c r="G26" s="118"/>
      <c r="H26" s="118"/>
      <c r="I26" s="118"/>
      <c r="J26" s="118"/>
      <c r="K26" s="118"/>
      <c r="L26" s="118"/>
      <c r="M26" s="118"/>
      <c r="N26" s="118"/>
      <c r="O26" s="118"/>
    </row>
  </sheetData>
  <mergeCells count="27">
    <mergeCell ref="A2:O2"/>
    <mergeCell ref="A26:O26"/>
    <mergeCell ref="A4:B4"/>
    <mergeCell ref="H5:L5"/>
    <mergeCell ref="E5:G5"/>
    <mergeCell ref="E4:O4"/>
    <mergeCell ref="C4:D4"/>
    <mergeCell ref="D5:D6"/>
    <mergeCell ref="C5:C6"/>
    <mergeCell ref="B5:B6"/>
    <mergeCell ref="A5:A6"/>
    <mergeCell ref="A7:A8"/>
    <mergeCell ref="B7:B8"/>
    <mergeCell ref="B9:B11"/>
    <mergeCell ref="A9:A11"/>
    <mergeCell ref="B12:B13"/>
    <mergeCell ref="A12:A13"/>
    <mergeCell ref="A22:A23"/>
    <mergeCell ref="B22:B23"/>
    <mergeCell ref="A20:A21"/>
    <mergeCell ref="B20:B21"/>
    <mergeCell ref="A18:A19"/>
    <mergeCell ref="B18:B19"/>
    <mergeCell ref="B16:B17"/>
    <mergeCell ref="A16:A17"/>
    <mergeCell ref="A14:A15"/>
    <mergeCell ref="B14:B15"/>
  </mergeCells>
  <phoneticPr fontId="24" type="noConversion"/>
  <conditionalFormatting sqref="E9:E10">
    <cfRule type="iconSet" priority="14">
      <iconSet reverse="1">
        <cfvo type="percent" val="0"/>
        <cfvo type="num" val="14"/>
        <cfvo type="num" val="43"/>
      </iconSet>
    </cfRule>
  </conditionalFormatting>
  <conditionalFormatting sqref="E11:E12">
    <cfRule type="iconSet" priority="13">
      <iconSet reverse="1">
        <cfvo type="percent" val="0"/>
        <cfvo type="num" val="14"/>
        <cfvo type="num" val="43"/>
      </iconSet>
    </cfRule>
  </conditionalFormatting>
  <conditionalFormatting sqref="E13">
    <cfRule type="iconSet" priority="12">
      <iconSet reverse="1">
        <cfvo type="percent" val="0"/>
        <cfvo type="num" val="6"/>
        <cfvo type="num" val="19"/>
      </iconSet>
    </cfRule>
  </conditionalFormatting>
  <conditionalFormatting sqref="E14:E15">
    <cfRule type="iconSet" priority="11">
      <iconSet reverse="1">
        <cfvo type="percent" val="0"/>
        <cfvo type="num" val="7"/>
        <cfvo type="num" val="22"/>
      </iconSet>
    </cfRule>
  </conditionalFormatting>
  <conditionalFormatting sqref="E16:E17">
    <cfRule type="iconSet" priority="10">
      <iconSet reverse="1">
        <cfvo type="percent" val="0"/>
        <cfvo type="num" val="30"/>
        <cfvo type="num" val="92"/>
      </iconSet>
    </cfRule>
  </conditionalFormatting>
  <conditionalFormatting sqref="E22:E23">
    <cfRule type="iconSet" priority="7">
      <iconSet reverse="1">
        <cfvo type="percent" val="0"/>
        <cfvo type="num" val="13"/>
        <cfvo type="num" val="21"/>
      </iconSet>
    </cfRule>
  </conditionalFormatting>
  <conditionalFormatting sqref="E20:E21">
    <cfRule type="iconSet" priority="6">
      <iconSet reverse="1">
        <cfvo type="percent" val="0"/>
        <cfvo type="num" val="5"/>
        <cfvo type="num" val="16"/>
      </iconSet>
    </cfRule>
  </conditionalFormatting>
  <conditionalFormatting sqref="E18:E19">
    <cfRule type="iconSet" priority="5">
      <iconSet reverse="1">
        <cfvo type="percent" val="0"/>
        <cfvo type="num" val="9"/>
        <cfvo type="num" val="27"/>
      </iconSet>
    </cfRule>
  </conditionalFormatting>
  <conditionalFormatting sqref="C13:D13 C16:D17 C14 C19:D19 D20:D23">
    <cfRule type="iconSet" priority="4">
      <iconSet reverse="1">
        <cfvo type="percent" val="0"/>
        <cfvo type="percent" val="40"/>
        <cfvo type="percent" val="75"/>
      </iconSet>
    </cfRule>
  </conditionalFormatting>
  <conditionalFormatting sqref="B16">
    <cfRule type="iconSet" priority="3">
      <iconSet reverse="1">
        <cfvo type="percent" val="0"/>
        <cfvo type="num" val="0.4"/>
        <cfvo type="num" val="0.75"/>
      </iconSet>
    </cfRule>
  </conditionalFormatting>
  <conditionalFormatting sqref="B7 B22">
    <cfRule type="iconSet" priority="2">
      <iconSet reverse="1">
        <cfvo type="percent" val="0"/>
        <cfvo type="num" val="0.4"/>
        <cfvo type="num" val="0.75"/>
      </iconSet>
    </cfRule>
  </conditionalFormatting>
  <conditionalFormatting sqref="B9:B10 B18 B20 B14 B12">
    <cfRule type="iconSet" priority="1">
      <iconSet reverse="1">
        <cfvo type="percent" val="0"/>
        <cfvo type="num" val="0.4"/>
        <cfvo type="num" val="0.75"/>
      </iconSet>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0"/>
  <sheetViews>
    <sheetView rightToLeft="1" topLeftCell="A10" zoomScale="115" zoomScaleNormal="115" workbookViewId="0">
      <selection activeCell="E37" sqref="E37"/>
    </sheetView>
  </sheetViews>
  <sheetFormatPr defaultRowHeight="15" x14ac:dyDescent="0.25"/>
  <cols>
    <col min="1" max="1" width="18" customWidth="1"/>
    <col min="2" max="2" width="19.42578125" customWidth="1"/>
    <col min="3" max="3" width="12.42578125" customWidth="1"/>
    <col min="4" max="4" width="12.85546875" customWidth="1"/>
    <col min="5" max="5" width="16.28515625" customWidth="1"/>
    <col min="6" max="6" width="15.42578125" customWidth="1"/>
    <col min="7" max="7" width="11.7109375" customWidth="1"/>
    <col min="8" max="8" width="12.42578125" customWidth="1"/>
    <col min="9" max="9" width="10.7109375" bestFit="1" customWidth="1"/>
    <col min="10" max="10" width="13" bestFit="1" customWidth="1"/>
  </cols>
  <sheetData>
    <row r="1" spans="1:5" ht="17.25" customHeight="1" x14ac:dyDescent="0.25">
      <c r="A1" s="99" t="s">
        <v>232</v>
      </c>
      <c r="B1" s="99"/>
      <c r="C1" s="99"/>
      <c r="D1" s="99"/>
      <c r="E1" s="99"/>
    </row>
    <row r="2" spans="1:5" ht="15" customHeight="1" x14ac:dyDescent="0.25">
      <c r="A2" s="110" t="s">
        <v>196</v>
      </c>
      <c r="B2" s="111"/>
      <c r="C2" s="111"/>
      <c r="D2" s="111"/>
      <c r="E2" s="112"/>
    </row>
    <row r="4" spans="1:5" ht="63" customHeight="1" x14ac:dyDescent="0.25">
      <c r="A4" s="62" t="s">
        <v>163</v>
      </c>
      <c r="B4" s="82">
        <f>חישוב!E11</f>
        <v>3.9215686274509803E-2</v>
      </c>
      <c r="C4" s="113" t="str">
        <f>IF(B4&gt;=חישוב!J4,"רמת סיכון גבוהה",IF(AND(B4&lt;חישוב!J4, B4&gt;חישוב!K6),"רמת סיכון בנונית","רמת סיכון נמוכה"))</f>
        <v>רמת סיכון נמוכה</v>
      </c>
      <c r="D4" s="114"/>
      <c r="E4" s="115"/>
    </row>
    <row r="5" spans="1:5" ht="30.75" x14ac:dyDescent="0.45">
      <c r="B5" s="43"/>
      <c r="C5" s="44"/>
    </row>
    <row r="20" spans="1:5" x14ac:dyDescent="0.25">
      <c r="A20" s="108" t="s">
        <v>202</v>
      </c>
      <c r="B20" s="108"/>
      <c r="C20" s="108"/>
      <c r="D20" s="108"/>
      <c r="E20" s="108"/>
    </row>
    <row r="21" spans="1:5" ht="45" x14ac:dyDescent="0.25">
      <c r="A21" s="18" t="s">
        <v>137</v>
      </c>
      <c r="B21" s="18" t="s">
        <v>197</v>
      </c>
      <c r="C21" s="63" t="s">
        <v>198</v>
      </c>
      <c r="D21" s="18" t="s">
        <v>199</v>
      </c>
      <c r="E21" s="18" t="s">
        <v>200</v>
      </c>
    </row>
    <row r="22" spans="1:5" x14ac:dyDescent="0.25">
      <c r="A22" s="18" t="s">
        <v>15</v>
      </c>
      <c r="B22" s="19">
        <f>'#פרטיות וסודיות'!F13</f>
        <v>0</v>
      </c>
      <c r="C22" s="18">
        <f>חישוב!B3</f>
        <v>16</v>
      </c>
      <c r="D22" s="18">
        <v>3</v>
      </c>
      <c r="E22" s="80">
        <f>B22/C22</f>
        <v>0</v>
      </c>
    </row>
    <row r="23" spans="1:5" x14ac:dyDescent="0.25">
      <c r="A23" s="18" t="s">
        <v>16</v>
      </c>
      <c r="B23" s="19">
        <f>'משתמשים#'!F13</f>
        <v>0</v>
      </c>
      <c r="C23" s="18">
        <f>חישוב!B4</f>
        <v>17</v>
      </c>
      <c r="D23" s="18">
        <v>2</v>
      </c>
      <c r="E23" s="80">
        <f>B23/C23</f>
        <v>0</v>
      </c>
    </row>
    <row r="24" spans="1:5" x14ac:dyDescent="0.25">
      <c r="A24" s="18" t="s">
        <v>105</v>
      </c>
      <c r="B24" s="19">
        <f>'איומים תשתיתיים#'!F11</f>
        <v>0</v>
      </c>
      <c r="C24" s="18">
        <f>חישוב!B5</f>
        <v>15</v>
      </c>
      <c r="D24" s="18">
        <v>2</v>
      </c>
      <c r="E24" s="80">
        <f t="shared" ref="E24:E28" si="0">B24/C24</f>
        <v>0</v>
      </c>
    </row>
    <row r="25" spans="1:5" x14ac:dyDescent="0.25">
      <c r="A25" s="18" t="s">
        <v>106</v>
      </c>
      <c r="B25" s="19">
        <f>'איומים עסקיים#'!F8</f>
        <v>2</v>
      </c>
      <c r="C25" s="18">
        <f>חישוב!B6</f>
        <v>9</v>
      </c>
      <c r="D25" s="18">
        <v>3</v>
      </c>
      <c r="E25" s="80">
        <f t="shared" si="0"/>
        <v>0.22222222222222221</v>
      </c>
    </row>
    <row r="26" spans="1:5" x14ac:dyDescent="0.25">
      <c r="A26" s="18" t="s">
        <v>109</v>
      </c>
      <c r="B26" s="19">
        <f>'ספק השירות#'!F13</f>
        <v>0</v>
      </c>
      <c r="C26" s="18">
        <f>חישוב!B7</f>
        <v>16</v>
      </c>
      <c r="D26" s="18">
        <v>3</v>
      </c>
      <c r="E26" s="80">
        <f t="shared" si="0"/>
        <v>0</v>
      </c>
    </row>
    <row r="27" spans="1:5" x14ac:dyDescent="0.25">
      <c r="A27" s="18" t="s">
        <v>64</v>
      </c>
      <c r="B27" s="19">
        <f>'ממשקים#'!F11</f>
        <v>0</v>
      </c>
      <c r="C27" s="18">
        <f>חישוב!B8</f>
        <v>18</v>
      </c>
      <c r="D27" s="18">
        <v>2</v>
      </c>
      <c r="E27" s="80">
        <f t="shared" si="0"/>
        <v>0</v>
      </c>
    </row>
    <row r="28" spans="1:5" x14ac:dyDescent="0.25">
      <c r="A28" s="18" t="s">
        <v>17</v>
      </c>
      <c r="B28" s="19">
        <f>'אופן היישום#'!F9</f>
        <v>0</v>
      </c>
      <c r="C28" s="18">
        <f>חישוב!B9</f>
        <v>10</v>
      </c>
      <c r="D28" s="18">
        <v>2</v>
      </c>
      <c r="E28" s="80">
        <f t="shared" si="0"/>
        <v>0</v>
      </c>
    </row>
    <row r="29" spans="1:5" x14ac:dyDescent="0.25">
      <c r="A29" s="68" t="s">
        <v>30</v>
      </c>
      <c r="B29" s="19">
        <f>'סוג השירות המבוקש#'!F21</f>
        <v>0</v>
      </c>
      <c r="C29" s="18">
        <f>חישוב!B10</f>
        <v>27</v>
      </c>
      <c r="D29" s="18">
        <v>3</v>
      </c>
      <c r="E29" s="80">
        <f>B29/C29</f>
        <v>0</v>
      </c>
    </row>
    <row r="30" spans="1:5" x14ac:dyDescent="0.25">
      <c r="A30" s="99" t="s">
        <v>232</v>
      </c>
      <c r="B30" s="99"/>
      <c r="C30" s="99"/>
      <c r="D30" s="99"/>
      <c r="E30" s="99"/>
    </row>
  </sheetData>
  <mergeCells count="5">
    <mergeCell ref="A30:E30"/>
    <mergeCell ref="A20:E20"/>
    <mergeCell ref="A2:E2"/>
    <mergeCell ref="C4:E4"/>
    <mergeCell ref="A1:E1"/>
  </mergeCells>
  <conditionalFormatting sqref="C4">
    <cfRule type="cellIs" dxfId="2" priority="30" operator="equal">
      <formula>"רמת סיכון נמוכה"</formula>
    </cfRule>
    <cfRule type="cellIs" dxfId="1" priority="31" operator="equal">
      <formula>"רמת סיכון בנונית"</formula>
    </cfRule>
    <cfRule type="cellIs" dxfId="0" priority="32" operator="equal">
      <formula>"רמת סיכון גבוהה"</formula>
    </cfRule>
  </conditionalFormatting>
  <conditionalFormatting sqref="E23">
    <cfRule type="iconSet" priority="4">
      <iconSet reverse="1">
        <cfvo type="percent" val="0"/>
        <cfvo type="num" val="0.4"/>
        <cfvo type="num" val="0.75"/>
      </iconSet>
    </cfRule>
  </conditionalFormatting>
  <conditionalFormatting sqref="E22">
    <cfRule type="iconSet" priority="2">
      <iconSet reverse="1">
        <cfvo type="percent" val="0"/>
        <cfvo type="num" val="0.4"/>
        <cfvo type="num" val="0.75"/>
      </iconSet>
    </cfRule>
  </conditionalFormatting>
  <conditionalFormatting sqref="E24:E29">
    <cfRule type="iconSet" priority="1">
      <iconSet reverse="1">
        <cfvo type="percent" val="0"/>
        <cfvo type="num" val="0.4"/>
        <cfvo type="num" val="0.75"/>
      </iconSet>
    </cfRule>
  </conditionalFormatting>
  <pageMargins left="0.7" right="0.7" top="0.75" bottom="0.75" header="0.3" footer="0.3"/>
  <pageSetup paperSize="9"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rightToLeft="1" topLeftCell="A10" zoomScaleNormal="100" workbookViewId="0">
      <selection activeCell="G8" sqref="G8"/>
    </sheetView>
  </sheetViews>
  <sheetFormatPr defaultRowHeight="15" x14ac:dyDescent="0.25"/>
  <cols>
    <col min="1" max="1" width="17.42578125" customWidth="1"/>
    <col min="2" max="2" width="10.42578125" customWidth="1"/>
    <col min="4" max="4" width="10.140625" customWidth="1"/>
  </cols>
  <sheetData>
    <row r="1" spans="1:11" x14ac:dyDescent="0.25">
      <c r="A1" s="99" t="s">
        <v>203</v>
      </c>
      <c r="B1" s="99"/>
      <c r="C1" s="99"/>
      <c r="D1" s="99"/>
      <c r="E1" s="99"/>
    </row>
    <row r="2" spans="1:11" x14ac:dyDescent="0.25">
      <c r="A2" s="74" t="s">
        <v>137</v>
      </c>
      <c r="B2" s="75" t="s">
        <v>74</v>
      </c>
      <c r="C2" s="75" t="s">
        <v>75</v>
      </c>
      <c r="D2" s="75" t="s">
        <v>161</v>
      </c>
      <c r="E2" s="75" t="s">
        <v>162</v>
      </c>
    </row>
    <row r="3" spans="1:11" x14ac:dyDescent="0.25">
      <c r="A3" s="18" t="s">
        <v>15</v>
      </c>
      <c r="B3" s="2">
        <f>SUM('#פרטיות וסודיות'!E4:E12)</f>
        <v>16</v>
      </c>
      <c r="C3" s="2">
        <f>'#פרטיות וסודיות'!F13</f>
        <v>0</v>
      </c>
      <c r="D3" s="79">
        <f>C3/B3</f>
        <v>0</v>
      </c>
      <c r="E3" s="2">
        <v>3</v>
      </c>
      <c r="I3" s="117" t="s">
        <v>224</v>
      </c>
      <c r="J3" s="117"/>
      <c r="K3" s="117"/>
    </row>
    <row r="4" spans="1:11" x14ac:dyDescent="0.25">
      <c r="A4" s="18" t="s">
        <v>16</v>
      </c>
      <c r="B4" s="2">
        <f>SUM('משתמשים#'!E4:E12)</f>
        <v>17</v>
      </c>
      <c r="C4" s="2">
        <f>'משתמשים#'!F13</f>
        <v>0</v>
      </c>
      <c r="D4" s="76">
        <f>C4/B4</f>
        <v>0</v>
      </c>
      <c r="E4" s="2">
        <v>2</v>
      </c>
      <c r="I4" s="1" t="s">
        <v>14</v>
      </c>
      <c r="J4" s="73">
        <v>0.75</v>
      </c>
      <c r="K4" s="73">
        <v>1</v>
      </c>
    </row>
    <row r="5" spans="1:11" x14ac:dyDescent="0.25">
      <c r="A5" s="18" t="s">
        <v>105</v>
      </c>
      <c r="B5" s="2">
        <f>SUM('איומים תשתיתיים#'!E4:E10)</f>
        <v>15</v>
      </c>
      <c r="C5" s="2">
        <f>'איומים תשתיתיים#'!F11</f>
        <v>0</v>
      </c>
      <c r="D5" s="76">
        <f t="shared" ref="D5:D9" si="0">C5/B5</f>
        <v>0</v>
      </c>
      <c r="E5" s="2">
        <v>2</v>
      </c>
      <c r="I5" s="1" t="s">
        <v>164</v>
      </c>
      <c r="J5" s="73">
        <v>0.4</v>
      </c>
      <c r="K5" s="73">
        <v>0.75</v>
      </c>
    </row>
    <row r="6" spans="1:11" x14ac:dyDescent="0.25">
      <c r="A6" s="18" t="s">
        <v>106</v>
      </c>
      <c r="B6" s="2">
        <f>SUM('איומים עסקיים#'!E4:E7)</f>
        <v>9</v>
      </c>
      <c r="C6" s="2">
        <f>'איומים עסקיים#'!F8</f>
        <v>2</v>
      </c>
      <c r="D6" s="76">
        <f t="shared" si="0"/>
        <v>0.22222222222222221</v>
      </c>
      <c r="E6" s="2">
        <v>3</v>
      </c>
      <c r="I6" s="1" t="s">
        <v>13</v>
      </c>
      <c r="J6" s="73">
        <v>0</v>
      </c>
      <c r="K6" s="73">
        <v>0.4</v>
      </c>
    </row>
    <row r="7" spans="1:11" x14ac:dyDescent="0.25">
      <c r="A7" s="18" t="s">
        <v>109</v>
      </c>
      <c r="B7" s="2">
        <f>SUM('ספק השירות#'!E4:E12)</f>
        <v>16</v>
      </c>
      <c r="C7" s="2">
        <f>'ספק השירות#'!F13</f>
        <v>0</v>
      </c>
      <c r="D7" s="76">
        <f t="shared" si="0"/>
        <v>0</v>
      </c>
      <c r="E7" s="2">
        <v>2</v>
      </c>
    </row>
    <row r="8" spans="1:11" x14ac:dyDescent="0.25">
      <c r="A8" s="18" t="s">
        <v>64</v>
      </c>
      <c r="B8" s="2">
        <f>SUM('ממשקים#'!E4:E10)</f>
        <v>18</v>
      </c>
      <c r="C8" s="2">
        <f>'ממשקים#'!F11</f>
        <v>0</v>
      </c>
      <c r="D8" s="76">
        <f t="shared" si="0"/>
        <v>0</v>
      </c>
      <c r="E8" s="2">
        <v>2</v>
      </c>
    </row>
    <row r="9" spans="1:11" x14ac:dyDescent="0.25">
      <c r="A9" s="18" t="s">
        <v>17</v>
      </c>
      <c r="B9" s="2">
        <f>SUM('אופן היישום#'!E4:E8)</f>
        <v>10</v>
      </c>
      <c r="C9" s="2">
        <f>'אופן היישום#'!F9</f>
        <v>0</v>
      </c>
      <c r="D9" s="76">
        <f t="shared" si="0"/>
        <v>0</v>
      </c>
      <c r="E9" s="2">
        <v>3</v>
      </c>
    </row>
    <row r="10" spans="1:11" x14ac:dyDescent="0.25">
      <c r="A10" s="68" t="s">
        <v>30</v>
      </c>
      <c r="B10" s="2">
        <f>SUM('סוג השירות המבוקש#'!E7:E20)</f>
        <v>27</v>
      </c>
      <c r="C10" s="2">
        <f>'סוג השירות המבוקש#'!F21</f>
        <v>0</v>
      </c>
      <c r="D10" s="76">
        <f>C10/B10</f>
        <v>0</v>
      </c>
      <c r="E10" s="2">
        <v>3</v>
      </c>
    </row>
    <row r="11" spans="1:11" x14ac:dyDescent="0.25">
      <c r="E11" s="81">
        <f>SUMPRODUCT(D3:D10,E3:E10)/SUM(E3:E9)</f>
        <v>3.9215686274509803E-2</v>
      </c>
    </row>
    <row r="15" spans="1:11" x14ac:dyDescent="0.25">
      <c r="A15" s="117" t="s">
        <v>222</v>
      </c>
      <c r="B15" s="117"/>
      <c r="C15" s="117"/>
      <c r="D15" s="117"/>
      <c r="E15" s="117"/>
    </row>
    <row r="16" spans="1:11" ht="117.95" customHeight="1" x14ac:dyDescent="0.25">
      <c r="A16" s="116" t="s">
        <v>223</v>
      </c>
      <c r="B16" s="116"/>
      <c r="C16" s="116"/>
      <c r="D16" s="116"/>
      <c r="E16" s="116"/>
    </row>
    <row r="18" spans="1:5" x14ac:dyDescent="0.25">
      <c r="A18" s="99" t="s">
        <v>203</v>
      </c>
      <c r="B18" s="99"/>
      <c r="C18" s="99"/>
      <c r="D18" s="99"/>
      <c r="E18" s="99"/>
    </row>
  </sheetData>
  <mergeCells count="5">
    <mergeCell ref="A16:E16"/>
    <mergeCell ref="A15:E15"/>
    <mergeCell ref="I3:K3"/>
    <mergeCell ref="A18:E18"/>
    <mergeCell ref="A1: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
  <sheetViews>
    <sheetView rightToLeft="1" topLeftCell="B1" zoomScale="130" zoomScaleNormal="130" workbookViewId="0">
      <selection activeCell="F5" sqref="F5"/>
    </sheetView>
  </sheetViews>
  <sheetFormatPr defaultRowHeight="15" x14ac:dyDescent="0.25"/>
  <cols>
    <col min="1" max="1" width="26.42578125" customWidth="1"/>
    <col min="2" max="2" width="24.28515625" customWidth="1"/>
    <col min="3" max="3" width="19.42578125" customWidth="1"/>
    <col min="4" max="4" width="11.42578125" customWidth="1"/>
    <col min="5" max="5" width="13.42578125" hidden="1" customWidth="1"/>
  </cols>
  <sheetData>
    <row r="1" spans="1:20" x14ac:dyDescent="0.25">
      <c r="A1" s="118" t="s">
        <v>232</v>
      </c>
      <c r="B1" s="118"/>
      <c r="C1" s="118"/>
      <c r="D1" s="118"/>
      <c r="E1" s="118"/>
      <c r="F1" s="118"/>
      <c r="I1" s="4"/>
      <c r="J1" s="4"/>
      <c r="K1" s="4"/>
      <c r="L1" s="4"/>
      <c r="M1" s="4"/>
      <c r="N1" s="4"/>
      <c r="O1" s="4"/>
      <c r="P1" s="4"/>
      <c r="Q1" s="4"/>
    </row>
    <row r="2" spans="1:20" x14ac:dyDescent="0.25">
      <c r="A2" s="121" t="s">
        <v>15</v>
      </c>
      <c r="B2" s="121"/>
      <c r="C2" s="121"/>
      <c r="D2" s="121"/>
      <c r="E2" s="121"/>
      <c r="F2" s="121"/>
      <c r="I2" s="4"/>
      <c r="J2" s="4"/>
      <c r="K2" s="4"/>
      <c r="L2" s="4"/>
      <c r="M2" s="4"/>
      <c r="N2" s="4"/>
      <c r="O2" s="4"/>
      <c r="P2" s="4"/>
      <c r="Q2" s="4"/>
      <c r="R2" s="5"/>
      <c r="S2" s="5"/>
      <c r="T2" s="5"/>
    </row>
    <row r="3" spans="1:20" x14ac:dyDescent="0.25">
      <c r="A3" s="20" t="s">
        <v>77</v>
      </c>
      <c r="B3" s="120" t="s">
        <v>76</v>
      </c>
      <c r="C3" s="120"/>
      <c r="D3" s="20" t="s">
        <v>1</v>
      </c>
      <c r="E3" s="20" t="s">
        <v>74</v>
      </c>
      <c r="F3" s="20" t="s">
        <v>75</v>
      </c>
      <c r="I3" s="4"/>
      <c r="J3" s="4"/>
      <c r="K3" s="4"/>
      <c r="L3" s="4"/>
      <c r="M3" s="4"/>
      <c r="N3" s="4"/>
      <c r="O3" s="4"/>
      <c r="P3" s="4"/>
      <c r="Q3" s="4"/>
      <c r="R3" s="5"/>
      <c r="S3" s="5"/>
      <c r="T3" s="5"/>
    </row>
    <row r="4" spans="1:20" ht="30" x14ac:dyDescent="0.25">
      <c r="A4" s="122" t="s">
        <v>204</v>
      </c>
      <c r="B4" s="15" t="s">
        <v>28</v>
      </c>
      <c r="C4" s="15" t="s">
        <v>70</v>
      </c>
      <c r="D4" s="18"/>
      <c r="E4" s="18">
        <v>3</v>
      </c>
      <c r="F4" s="19">
        <v>0</v>
      </c>
      <c r="I4" s="4"/>
      <c r="J4" s="4"/>
      <c r="K4" s="4"/>
      <c r="L4" s="5" t="s">
        <v>10</v>
      </c>
      <c r="M4" s="5" t="s">
        <v>67</v>
      </c>
      <c r="N4" s="5" t="s">
        <v>9</v>
      </c>
      <c r="O4" s="5" t="s">
        <v>80</v>
      </c>
      <c r="P4" s="5" t="s">
        <v>83</v>
      </c>
      <c r="Q4" s="5" t="s">
        <v>85</v>
      </c>
      <c r="R4" s="5" t="s">
        <v>90</v>
      </c>
      <c r="S4" s="5"/>
      <c r="T4" s="5"/>
    </row>
    <row r="5" spans="1:20" x14ac:dyDescent="0.25">
      <c r="A5" s="124"/>
      <c r="B5" s="15" t="s">
        <v>29</v>
      </c>
      <c r="C5" s="15" t="s">
        <v>10</v>
      </c>
      <c r="D5" s="18"/>
      <c r="E5" s="18">
        <v>2</v>
      </c>
      <c r="F5" s="19">
        <v>0</v>
      </c>
      <c r="I5" s="4"/>
      <c r="J5" s="4"/>
      <c r="K5" s="4"/>
      <c r="L5" s="5" t="s">
        <v>166</v>
      </c>
      <c r="M5" s="5" t="s">
        <v>68</v>
      </c>
      <c r="N5" s="5" t="s">
        <v>10</v>
      </c>
      <c r="O5" s="5" t="s">
        <v>79</v>
      </c>
      <c r="P5" s="5" t="s">
        <v>84</v>
      </c>
      <c r="Q5" s="5" t="s">
        <v>86</v>
      </c>
      <c r="R5" s="5" t="s">
        <v>88</v>
      </c>
      <c r="S5" s="5"/>
      <c r="T5" s="5"/>
    </row>
    <row r="6" spans="1:20" ht="45" x14ac:dyDescent="0.25">
      <c r="A6" s="15" t="s">
        <v>0</v>
      </c>
      <c r="B6" s="15" t="s">
        <v>205</v>
      </c>
      <c r="C6" s="15" t="s">
        <v>82</v>
      </c>
      <c r="D6" s="18"/>
      <c r="E6" s="18">
        <v>3</v>
      </c>
      <c r="F6" s="19">
        <v>0</v>
      </c>
      <c r="I6" s="4"/>
      <c r="J6" s="4"/>
      <c r="K6" s="4"/>
      <c r="L6" s="5" t="s">
        <v>167</v>
      </c>
      <c r="M6" s="5" t="s">
        <v>69</v>
      </c>
      <c r="N6" s="5"/>
      <c r="O6" s="5" t="s">
        <v>81</v>
      </c>
      <c r="P6" s="5" t="s">
        <v>168</v>
      </c>
      <c r="Q6" s="5" t="s">
        <v>87</v>
      </c>
      <c r="R6" s="5" t="s">
        <v>89</v>
      </c>
      <c r="S6" s="5"/>
      <c r="T6" s="5"/>
    </row>
    <row r="7" spans="1:20" ht="30" x14ac:dyDescent="0.25">
      <c r="A7" s="122" t="s">
        <v>71</v>
      </c>
      <c r="B7" s="15" t="s">
        <v>72</v>
      </c>
      <c r="C7" s="15" t="s">
        <v>9</v>
      </c>
      <c r="D7" s="18"/>
      <c r="E7" s="18">
        <v>2</v>
      </c>
      <c r="F7" s="19">
        <v>0</v>
      </c>
      <c r="I7" s="4"/>
      <c r="J7" s="4"/>
      <c r="K7" s="4"/>
      <c r="L7" s="5"/>
      <c r="M7" s="5" t="s">
        <v>70</v>
      </c>
      <c r="N7" s="5"/>
      <c r="O7" s="5" t="s">
        <v>82</v>
      </c>
      <c r="P7" s="5"/>
      <c r="Q7" s="5" t="s">
        <v>206</v>
      </c>
      <c r="R7" s="5"/>
      <c r="S7" s="5"/>
      <c r="T7" s="5"/>
    </row>
    <row r="8" spans="1:20" ht="30" x14ac:dyDescent="0.25">
      <c r="A8" s="123"/>
      <c r="B8" s="71" t="s">
        <v>207</v>
      </c>
      <c r="C8" s="71" t="s">
        <v>9</v>
      </c>
      <c r="D8" s="18"/>
      <c r="E8" s="18"/>
      <c r="F8" s="19">
        <v>0</v>
      </c>
      <c r="I8" s="4"/>
      <c r="J8" s="4"/>
      <c r="K8" s="4"/>
      <c r="L8" s="5"/>
      <c r="M8" s="5"/>
      <c r="N8" s="5"/>
      <c r="O8" s="5"/>
      <c r="P8" s="5"/>
      <c r="Q8" s="5"/>
      <c r="R8" s="5"/>
      <c r="S8" s="5"/>
      <c r="T8" s="5"/>
    </row>
    <row r="9" spans="1:20" ht="30" x14ac:dyDescent="0.25">
      <c r="A9" s="123"/>
      <c r="B9" s="15" t="s">
        <v>73</v>
      </c>
      <c r="C9" s="15" t="s">
        <v>10</v>
      </c>
      <c r="D9" s="18"/>
      <c r="E9" s="18">
        <v>1</v>
      </c>
      <c r="F9" s="19">
        <f>IF(C9=N4, 2, IF(C9=N5,0,"error"))</f>
        <v>0</v>
      </c>
      <c r="I9" s="4"/>
      <c r="J9" s="4"/>
      <c r="K9" s="4"/>
      <c r="L9" s="4"/>
      <c r="M9" s="4"/>
      <c r="N9" s="4"/>
      <c r="O9" s="4"/>
      <c r="P9" s="4"/>
      <c r="Q9" s="4"/>
      <c r="R9" s="5"/>
      <c r="S9" s="5"/>
      <c r="T9" s="5"/>
    </row>
    <row r="10" spans="1:20" ht="30" x14ac:dyDescent="0.25">
      <c r="A10" s="124"/>
      <c r="B10" s="15" t="s">
        <v>78</v>
      </c>
      <c r="C10" s="15" t="s">
        <v>9</v>
      </c>
      <c r="D10" s="18"/>
      <c r="E10" s="18">
        <v>2</v>
      </c>
      <c r="F10" s="19">
        <v>0</v>
      </c>
      <c r="I10" s="4"/>
      <c r="J10" s="4"/>
      <c r="K10" s="4"/>
      <c r="L10" s="4"/>
      <c r="M10" s="4"/>
      <c r="N10" s="4"/>
      <c r="O10" s="4"/>
      <c r="P10" s="4"/>
      <c r="Q10" s="4"/>
    </row>
    <row r="11" spans="1:20" ht="30" x14ac:dyDescent="0.25">
      <c r="A11" s="15" t="s">
        <v>139</v>
      </c>
      <c r="B11" s="15" t="s">
        <v>138</v>
      </c>
      <c r="C11" s="15" t="s">
        <v>168</v>
      </c>
      <c r="D11" s="18"/>
      <c r="E11" s="18">
        <v>1</v>
      </c>
      <c r="F11" s="19">
        <v>0</v>
      </c>
    </row>
    <row r="12" spans="1:20" ht="45" x14ac:dyDescent="0.25">
      <c r="A12" s="72" t="s">
        <v>211</v>
      </c>
      <c r="B12" s="15" t="s">
        <v>31</v>
      </c>
      <c r="C12" s="15" t="s">
        <v>89</v>
      </c>
      <c r="D12" s="18"/>
      <c r="E12" s="18">
        <v>2</v>
      </c>
      <c r="F12" s="19">
        <v>0</v>
      </c>
    </row>
    <row r="13" spans="1:20" x14ac:dyDescent="0.25">
      <c r="A13" s="125"/>
      <c r="B13" s="125"/>
      <c r="C13" s="126"/>
      <c r="D13" s="119" t="s">
        <v>104</v>
      </c>
      <c r="E13" s="119"/>
      <c r="F13" s="25">
        <f>SUM(F3:F12)</f>
        <v>0</v>
      </c>
    </row>
    <row r="14" spans="1:20" x14ac:dyDescent="0.25">
      <c r="A14" s="118" t="s">
        <v>232</v>
      </c>
      <c r="B14" s="118"/>
      <c r="C14" s="118"/>
      <c r="D14" s="118"/>
      <c r="E14" s="118"/>
      <c r="F14" s="118"/>
    </row>
    <row r="15" spans="1:20" x14ac:dyDescent="0.25">
      <c r="A15" s="14"/>
      <c r="B15" s="14"/>
      <c r="C15" s="14"/>
      <c r="D15" s="14"/>
      <c r="E15" s="14"/>
      <c r="F15" s="14"/>
    </row>
    <row r="16" spans="1:20" x14ac:dyDescent="0.25">
      <c r="A16" s="14"/>
      <c r="B16" s="14"/>
      <c r="C16" s="14"/>
      <c r="D16" s="14"/>
      <c r="E16" s="14"/>
      <c r="F16" s="14"/>
    </row>
    <row r="17" spans="1:6" x14ac:dyDescent="0.25">
      <c r="A17" s="14"/>
      <c r="B17" s="14"/>
      <c r="C17" s="14"/>
      <c r="D17" s="14"/>
      <c r="E17" s="14"/>
      <c r="F17" s="14"/>
    </row>
  </sheetData>
  <mergeCells count="8">
    <mergeCell ref="A1:F1"/>
    <mergeCell ref="A14:F14"/>
    <mergeCell ref="D13:E13"/>
    <mergeCell ref="B3:C3"/>
    <mergeCell ref="A2:F2"/>
    <mergeCell ref="A7:A10"/>
    <mergeCell ref="A4:A5"/>
    <mergeCell ref="A13:C13"/>
  </mergeCells>
  <dataValidations count="6">
    <dataValidation type="list" allowBlank="1" showInputMessage="1" showErrorMessage="1" sqref="C4">
      <formula1>$M$4:$M$7</formula1>
    </dataValidation>
    <dataValidation type="list" allowBlank="1" showInputMessage="1" showErrorMessage="1" sqref="C7:C10">
      <formula1>$N$4:$N$5</formula1>
    </dataValidation>
    <dataValidation type="list" allowBlank="1" showInputMessage="1" showErrorMessage="1" sqref="C6">
      <formula1>$O$4:$O$7</formula1>
    </dataValidation>
    <dataValidation type="list" allowBlank="1" showInputMessage="1" showErrorMessage="1" sqref="C11">
      <formula1>$P$4:$P$6</formula1>
    </dataValidation>
    <dataValidation type="list" allowBlank="1" showInputMessage="1" showErrorMessage="1" sqref="C12">
      <formula1>$R$4:$R$6</formula1>
    </dataValidation>
    <dataValidation type="list" allowBlank="1" showInputMessage="1" showErrorMessage="1" sqref="C5">
      <formula1>$L$4:$L$6</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2"/>
  <sheetViews>
    <sheetView rightToLeft="1" topLeftCell="B1" zoomScale="130" zoomScaleNormal="130" workbookViewId="0">
      <selection activeCell="F11" sqref="F11"/>
    </sheetView>
  </sheetViews>
  <sheetFormatPr defaultRowHeight="15" x14ac:dyDescent="0.25"/>
  <cols>
    <col min="1" max="1" width="26.42578125" customWidth="1"/>
    <col min="2" max="2" width="24.28515625" customWidth="1"/>
    <col min="3" max="3" width="19.42578125" customWidth="1"/>
    <col min="4" max="4" width="11.42578125" customWidth="1"/>
    <col min="5" max="5" width="13.42578125" hidden="1" customWidth="1"/>
  </cols>
  <sheetData>
    <row r="1" spans="1:23" x14ac:dyDescent="0.25">
      <c r="A1" s="118" t="s">
        <v>232</v>
      </c>
      <c r="B1" s="118"/>
      <c r="C1" s="118"/>
      <c r="D1" s="118"/>
      <c r="E1" s="118"/>
      <c r="F1" s="118"/>
    </row>
    <row r="2" spans="1:23" x14ac:dyDescent="0.25">
      <c r="A2" s="127" t="s">
        <v>15</v>
      </c>
      <c r="B2" s="127"/>
      <c r="C2" s="127"/>
      <c r="D2" s="127"/>
      <c r="E2" s="127"/>
      <c r="F2" s="127"/>
      <c r="M2" s="5"/>
      <c r="N2" s="5"/>
      <c r="O2" s="5"/>
      <c r="P2" s="5"/>
      <c r="Q2" s="5"/>
      <c r="R2" s="5"/>
      <c r="S2" s="5"/>
      <c r="T2" s="5"/>
    </row>
    <row r="3" spans="1:23" x14ac:dyDescent="0.25">
      <c r="A3" s="21" t="s">
        <v>77</v>
      </c>
      <c r="B3" s="128" t="s">
        <v>76</v>
      </c>
      <c r="C3" s="128"/>
      <c r="D3" s="21" t="s">
        <v>1</v>
      </c>
      <c r="E3" s="21" t="s">
        <v>74</v>
      </c>
      <c r="F3" s="24" t="s">
        <v>75</v>
      </c>
      <c r="K3" s="4"/>
      <c r="L3" s="4"/>
      <c r="M3" s="4"/>
      <c r="N3" s="4"/>
      <c r="O3" s="4"/>
      <c r="P3" s="4"/>
      <c r="Q3" s="4"/>
      <c r="R3" s="5"/>
      <c r="S3" s="5"/>
      <c r="T3" s="5"/>
    </row>
    <row r="4" spans="1:23" ht="30" x14ac:dyDescent="0.25">
      <c r="A4" s="122" t="s">
        <v>16</v>
      </c>
      <c r="B4" s="22" t="s">
        <v>91</v>
      </c>
      <c r="C4" s="22" t="s">
        <v>94</v>
      </c>
      <c r="D4" s="17"/>
      <c r="E4" s="17">
        <v>2</v>
      </c>
      <c r="F4" s="19">
        <v>0</v>
      </c>
      <c r="K4" s="4"/>
      <c r="L4" s="5"/>
      <c r="M4" s="5" t="s">
        <v>67</v>
      </c>
      <c r="N4" s="5" t="s">
        <v>9</v>
      </c>
      <c r="O4" s="5" t="s">
        <v>92</v>
      </c>
      <c r="P4" s="5" t="s">
        <v>95</v>
      </c>
      <c r="Q4" s="5" t="s">
        <v>98</v>
      </c>
      <c r="R4" s="5" t="s">
        <v>102</v>
      </c>
      <c r="S4" s="4"/>
      <c r="T4" s="4"/>
      <c r="U4" s="4"/>
      <c r="V4" s="4"/>
      <c r="W4" s="4"/>
    </row>
    <row r="5" spans="1:23" ht="30" x14ac:dyDescent="0.25">
      <c r="A5" s="124"/>
      <c r="B5" s="22" t="s">
        <v>225</v>
      </c>
      <c r="C5" s="22" t="s">
        <v>95</v>
      </c>
      <c r="D5" s="17"/>
      <c r="E5" s="17">
        <v>3</v>
      </c>
      <c r="F5" s="19">
        <f>IF(C5=P6, 3, IF(C5=P5,2,IF(C5=P4,0,"error")))</f>
        <v>0</v>
      </c>
      <c r="K5" s="4"/>
      <c r="L5" s="5"/>
      <c r="M5" s="5" t="s">
        <v>68</v>
      </c>
      <c r="N5" s="5" t="s">
        <v>10</v>
      </c>
      <c r="O5" s="5" t="s">
        <v>93</v>
      </c>
      <c r="P5" s="5" t="s">
        <v>96</v>
      </c>
      <c r="Q5" s="5" t="s">
        <v>99</v>
      </c>
      <c r="R5" s="13" t="s">
        <v>101</v>
      </c>
      <c r="S5" s="4"/>
      <c r="T5" s="4"/>
      <c r="U5" s="4"/>
      <c r="V5" s="4"/>
      <c r="W5" s="4"/>
    </row>
    <row r="6" spans="1:23" ht="45" x14ac:dyDescent="0.25">
      <c r="A6" s="130" t="s">
        <v>18</v>
      </c>
      <c r="B6" s="22" t="s">
        <v>226</v>
      </c>
      <c r="C6" s="22" t="s">
        <v>169</v>
      </c>
      <c r="D6" s="17"/>
      <c r="E6" s="17">
        <v>2</v>
      </c>
      <c r="F6" s="19">
        <f>IF(C6=Q4,2,IF(C6=Q5,1,IF(C6=Q6,0,"ERROR")))</f>
        <v>0</v>
      </c>
      <c r="K6" s="4"/>
      <c r="L6" s="5"/>
      <c r="M6" s="5" t="s">
        <v>69</v>
      </c>
      <c r="N6" s="5"/>
      <c r="O6" s="5" t="s">
        <v>94</v>
      </c>
      <c r="P6" s="5" t="s">
        <v>97</v>
      </c>
      <c r="Q6" s="5" t="s">
        <v>169</v>
      </c>
      <c r="R6" s="5" t="s">
        <v>103</v>
      </c>
      <c r="S6" s="4"/>
      <c r="T6" s="4"/>
      <c r="U6" s="4"/>
      <c r="V6" s="4"/>
      <c r="W6" s="4"/>
    </row>
    <row r="7" spans="1:23" ht="45" x14ac:dyDescent="0.25">
      <c r="A7" s="130"/>
      <c r="B7" s="22" t="s">
        <v>227</v>
      </c>
      <c r="C7" s="22" t="s">
        <v>169</v>
      </c>
      <c r="D7" s="17"/>
      <c r="E7" s="17">
        <v>2</v>
      </c>
      <c r="F7" s="19">
        <f>IF(C7=Q4,2,IF(C7=Q5,1,IF(C7=Q6,0,"ERROR")))</f>
        <v>0</v>
      </c>
      <c r="K7" s="4"/>
      <c r="L7" s="5"/>
      <c r="M7" s="5" t="s">
        <v>70</v>
      </c>
      <c r="N7" s="5"/>
      <c r="O7" s="5"/>
      <c r="P7" s="5"/>
      <c r="Q7" s="5"/>
      <c r="R7" s="5"/>
      <c r="S7" s="4"/>
      <c r="T7" s="4"/>
      <c r="U7" s="4"/>
      <c r="V7" s="4"/>
      <c r="W7" s="4"/>
    </row>
    <row r="8" spans="1:23" x14ac:dyDescent="0.25">
      <c r="A8" s="122" t="s">
        <v>208</v>
      </c>
      <c r="B8" s="23" t="s">
        <v>228</v>
      </c>
      <c r="C8" s="22" t="s">
        <v>101</v>
      </c>
      <c r="D8" s="17"/>
      <c r="E8" s="17">
        <v>1</v>
      </c>
      <c r="F8" s="19">
        <v>0</v>
      </c>
      <c r="L8" s="5"/>
      <c r="M8" s="5"/>
      <c r="N8" s="5"/>
      <c r="O8" s="5"/>
      <c r="P8" s="5"/>
      <c r="Q8" s="5"/>
      <c r="R8" s="5"/>
      <c r="S8" s="4"/>
      <c r="T8" s="4"/>
      <c r="U8" s="4"/>
      <c r="V8" s="4"/>
      <c r="W8" s="4"/>
    </row>
    <row r="9" spans="1:23" ht="30" x14ac:dyDescent="0.25">
      <c r="A9" s="124"/>
      <c r="B9" s="22" t="s">
        <v>229</v>
      </c>
      <c r="C9" s="22" t="s">
        <v>9</v>
      </c>
      <c r="D9" s="17"/>
      <c r="E9" s="17">
        <v>2</v>
      </c>
      <c r="F9" s="19">
        <f>IF(C9=N5, 2, IF(C9=N4,0,"error"))</f>
        <v>0</v>
      </c>
      <c r="L9" s="4"/>
      <c r="M9" s="4"/>
      <c r="N9" s="4"/>
      <c r="O9" s="4"/>
      <c r="P9" s="4"/>
      <c r="Q9" s="4"/>
      <c r="R9" s="4"/>
      <c r="S9" s="4"/>
      <c r="T9" s="4"/>
      <c r="U9" s="4"/>
      <c r="V9" s="4"/>
      <c r="W9" s="4"/>
    </row>
    <row r="10" spans="1:23" ht="45" x14ac:dyDescent="0.25">
      <c r="A10" s="122" t="s">
        <v>209</v>
      </c>
      <c r="B10" s="42" t="s">
        <v>170</v>
      </c>
      <c r="C10" s="22" t="s">
        <v>9</v>
      </c>
      <c r="D10" s="17"/>
      <c r="E10" s="17">
        <v>2</v>
      </c>
      <c r="F10" s="19">
        <f>IF(C10=N5, 2, IF(C10=N4,0,"error"))</f>
        <v>0</v>
      </c>
      <c r="L10" s="4"/>
      <c r="M10" s="4"/>
      <c r="N10" s="4"/>
      <c r="O10" s="4"/>
      <c r="P10" s="4"/>
      <c r="Q10" s="4"/>
      <c r="R10" s="4"/>
      <c r="S10" s="4"/>
      <c r="T10" s="4"/>
      <c r="U10" s="4"/>
      <c r="V10" s="4"/>
      <c r="W10" s="4"/>
    </row>
    <row r="11" spans="1:23" ht="45" x14ac:dyDescent="0.25">
      <c r="A11" s="124"/>
      <c r="B11" s="22" t="s">
        <v>210</v>
      </c>
      <c r="C11" s="22" t="s">
        <v>9</v>
      </c>
      <c r="D11" s="17"/>
      <c r="E11" s="17">
        <v>1</v>
      </c>
      <c r="F11" s="19">
        <v>0</v>
      </c>
      <c r="L11" s="4"/>
      <c r="M11" s="4"/>
      <c r="N11" s="4"/>
      <c r="O11" s="4"/>
      <c r="P11" s="4"/>
      <c r="Q11" s="4"/>
      <c r="R11" s="4"/>
      <c r="S11" s="4"/>
      <c r="T11" s="4"/>
      <c r="U11" s="4"/>
      <c r="V11" s="4"/>
      <c r="W11" s="4"/>
    </row>
    <row r="12" spans="1:23" ht="45" x14ac:dyDescent="0.25">
      <c r="A12" s="71" t="s">
        <v>32</v>
      </c>
      <c r="B12" s="22" t="s">
        <v>33</v>
      </c>
      <c r="C12" s="22" t="s">
        <v>9</v>
      </c>
      <c r="D12" s="17"/>
      <c r="E12" s="17">
        <v>2</v>
      </c>
      <c r="F12" s="19">
        <f>IF(C12=N5, 2, IF(C12=N4,0,"error"))</f>
        <v>0</v>
      </c>
      <c r="L12" s="4"/>
      <c r="M12" s="4"/>
      <c r="N12" s="4"/>
      <c r="O12" s="4"/>
      <c r="P12" s="4"/>
      <c r="Q12" s="4"/>
      <c r="R12" s="4"/>
      <c r="S12" s="4"/>
      <c r="T12" s="4"/>
      <c r="U12" s="4"/>
      <c r="V12" s="4"/>
      <c r="W12" s="4"/>
    </row>
    <row r="13" spans="1:23" ht="28.5" customHeight="1" x14ac:dyDescent="0.25">
      <c r="A13" s="125"/>
      <c r="B13" s="125"/>
      <c r="C13" s="126"/>
      <c r="D13" s="119" t="s">
        <v>201</v>
      </c>
      <c r="E13" s="119"/>
      <c r="F13" s="25">
        <f>SUM(F4:F12)</f>
        <v>0</v>
      </c>
    </row>
    <row r="14" spans="1:23" x14ac:dyDescent="0.25">
      <c r="A14" s="118" t="s">
        <v>232</v>
      </c>
      <c r="B14" s="118"/>
      <c r="C14" s="118"/>
      <c r="D14" s="118"/>
      <c r="E14" s="118"/>
      <c r="F14" s="118"/>
    </row>
    <row r="18" spans="1:6" x14ac:dyDescent="0.25">
      <c r="A18" s="6"/>
      <c r="B18" s="6"/>
      <c r="C18" s="6"/>
      <c r="D18" s="6"/>
      <c r="E18" s="6"/>
      <c r="F18" s="6"/>
    </row>
    <row r="19" spans="1:6" x14ac:dyDescent="0.25">
      <c r="A19" s="6"/>
      <c r="B19" s="6"/>
      <c r="C19" s="6"/>
      <c r="D19" s="6"/>
      <c r="E19" s="6"/>
      <c r="F19" s="6"/>
    </row>
    <row r="20" spans="1:6" x14ac:dyDescent="0.25">
      <c r="A20" s="6"/>
      <c r="B20" s="6"/>
      <c r="C20" s="6"/>
      <c r="D20" s="6"/>
      <c r="E20" s="6"/>
      <c r="F20" s="6"/>
    </row>
    <row r="21" spans="1:6" x14ac:dyDescent="0.25">
      <c r="A21" s="7"/>
      <c r="B21" s="7"/>
      <c r="C21" s="7"/>
      <c r="D21" s="6"/>
      <c r="E21" s="6"/>
      <c r="F21" s="6"/>
    </row>
    <row r="22" spans="1:6" x14ac:dyDescent="0.25">
      <c r="A22" s="7"/>
      <c r="B22" s="7"/>
      <c r="C22" s="7"/>
      <c r="D22" s="6"/>
      <c r="E22" s="6"/>
      <c r="F22" s="6"/>
    </row>
    <row r="23" spans="1:6" x14ac:dyDescent="0.25">
      <c r="A23" s="129"/>
      <c r="B23" s="7"/>
      <c r="C23" s="7"/>
      <c r="D23" s="6"/>
      <c r="E23" s="6"/>
      <c r="F23" s="6"/>
    </row>
    <row r="24" spans="1:6" x14ac:dyDescent="0.25">
      <c r="A24" s="129"/>
      <c r="B24" s="7"/>
      <c r="C24" s="7"/>
      <c r="D24" s="6"/>
      <c r="E24" s="6"/>
      <c r="F24" s="6"/>
    </row>
    <row r="25" spans="1:6" x14ac:dyDescent="0.25">
      <c r="A25" s="7"/>
      <c r="B25" s="8"/>
      <c r="C25" s="7"/>
      <c r="D25" s="6"/>
      <c r="E25" s="6"/>
      <c r="F25" s="6"/>
    </row>
    <row r="26" spans="1:6" x14ac:dyDescent="0.25">
      <c r="A26" s="7"/>
      <c r="B26" s="7"/>
      <c r="C26" s="7"/>
      <c r="D26" s="6"/>
      <c r="E26" s="6"/>
      <c r="F26" s="6"/>
    </row>
    <row r="27" spans="1:6" x14ac:dyDescent="0.25">
      <c r="A27" s="7"/>
      <c r="B27" s="7"/>
      <c r="C27" s="7"/>
      <c r="D27" s="6"/>
      <c r="E27" s="6"/>
      <c r="F27" s="6"/>
    </row>
    <row r="28" spans="1:6" x14ac:dyDescent="0.25">
      <c r="A28" s="7"/>
      <c r="B28" s="7"/>
      <c r="C28" s="7"/>
      <c r="D28" s="6"/>
      <c r="E28" s="6"/>
      <c r="F28" s="6"/>
    </row>
    <row r="29" spans="1:6" x14ac:dyDescent="0.25">
      <c r="A29" s="7"/>
      <c r="B29" s="7"/>
      <c r="C29" s="7"/>
      <c r="D29" s="6"/>
      <c r="E29" s="6"/>
      <c r="F29" s="6"/>
    </row>
    <row r="30" spans="1:6" x14ac:dyDescent="0.25">
      <c r="A30" s="7"/>
      <c r="B30" s="7"/>
      <c r="C30" s="7"/>
      <c r="D30" s="6"/>
      <c r="E30" s="6"/>
      <c r="F30" s="6"/>
    </row>
    <row r="31" spans="1:6" x14ac:dyDescent="0.25">
      <c r="A31" s="6"/>
      <c r="B31" s="6"/>
      <c r="C31" s="6"/>
      <c r="D31" s="6"/>
      <c r="E31" s="6"/>
      <c r="F31" s="6"/>
    </row>
    <row r="32" spans="1:6" x14ac:dyDescent="0.25">
      <c r="A32" s="6"/>
      <c r="B32" s="6"/>
      <c r="C32" s="6"/>
      <c r="D32" s="6"/>
      <c r="E32" s="6"/>
      <c r="F32" s="6"/>
    </row>
  </sheetData>
  <mergeCells count="11">
    <mergeCell ref="A1:F1"/>
    <mergeCell ref="A2:F2"/>
    <mergeCell ref="B3:C3"/>
    <mergeCell ref="A23:A24"/>
    <mergeCell ref="A6:A7"/>
    <mergeCell ref="D13:E13"/>
    <mergeCell ref="A14:F14"/>
    <mergeCell ref="A8:A9"/>
    <mergeCell ref="A10:A11"/>
    <mergeCell ref="A4:A5"/>
    <mergeCell ref="A13:C13"/>
  </mergeCells>
  <dataValidations count="5">
    <dataValidation type="list" allowBlank="1" showInputMessage="1" showErrorMessage="1" sqref="C8">
      <formula1>$R$4:$R$6</formula1>
    </dataValidation>
    <dataValidation type="list" allowBlank="1" showInputMessage="1" showErrorMessage="1" sqref="C9:C12">
      <formula1>$N$4:$N$5</formula1>
    </dataValidation>
    <dataValidation type="list" allowBlank="1" showInputMessage="1" showErrorMessage="1" sqref="C4">
      <formula1>$O$4:$O$6</formula1>
    </dataValidation>
    <dataValidation type="list" allowBlank="1" showInputMessage="1" showErrorMessage="1" sqref="C5">
      <formula1>$P$4:$P$6</formula1>
    </dataValidation>
    <dataValidation type="list" allowBlank="1" showInputMessage="1" showErrorMessage="1" sqref="C6:C7">
      <formula1>$Q$4:$Q$6</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3"/>
  <sheetViews>
    <sheetView rightToLeft="1" topLeftCell="B1" zoomScale="140" zoomScaleNormal="140" workbookViewId="0">
      <selection activeCell="F9" sqref="F9"/>
    </sheetView>
  </sheetViews>
  <sheetFormatPr defaultRowHeight="15" x14ac:dyDescent="0.25"/>
  <cols>
    <col min="1" max="1" width="26.42578125" customWidth="1"/>
    <col min="2" max="2" width="24.28515625" customWidth="1"/>
    <col min="3" max="3" width="19.42578125" customWidth="1"/>
    <col min="4" max="4" width="11.42578125" customWidth="1"/>
    <col min="5" max="5" width="13.42578125" hidden="1" customWidth="1"/>
  </cols>
  <sheetData>
    <row r="1" spans="1:23" x14ac:dyDescent="0.25">
      <c r="A1" s="118" t="s">
        <v>232</v>
      </c>
      <c r="B1" s="118"/>
      <c r="C1" s="118"/>
      <c r="D1" s="118"/>
      <c r="E1" s="118"/>
      <c r="F1" s="118"/>
    </row>
    <row r="2" spans="1:23" x14ac:dyDescent="0.25">
      <c r="A2" s="131" t="s">
        <v>105</v>
      </c>
      <c r="B2" s="131"/>
      <c r="C2" s="131"/>
      <c r="D2" s="131"/>
      <c r="E2" s="131"/>
      <c r="F2" s="131"/>
      <c r="M2" s="5"/>
      <c r="N2" s="5"/>
      <c r="O2" s="5"/>
      <c r="P2" s="5"/>
      <c r="Q2" s="5"/>
      <c r="R2" s="5"/>
      <c r="S2" s="5"/>
      <c r="T2" s="5"/>
    </row>
    <row r="3" spans="1:23" x14ac:dyDescent="0.25">
      <c r="A3" s="20" t="s">
        <v>77</v>
      </c>
      <c r="B3" s="120" t="s">
        <v>76</v>
      </c>
      <c r="C3" s="120"/>
      <c r="D3" s="20" t="s">
        <v>1</v>
      </c>
      <c r="E3" s="20" t="s">
        <v>74</v>
      </c>
      <c r="F3" s="20" t="s">
        <v>75</v>
      </c>
      <c r="J3" s="4"/>
      <c r="K3" s="4"/>
      <c r="L3" s="4"/>
      <c r="M3" s="4"/>
      <c r="N3" s="4"/>
      <c r="O3" s="4"/>
      <c r="P3" s="5"/>
      <c r="Q3" s="5"/>
      <c r="R3" s="5"/>
      <c r="S3" s="5"/>
      <c r="T3" s="5"/>
    </row>
    <row r="4" spans="1:23" ht="45" x14ac:dyDescent="0.25">
      <c r="A4" s="122" t="s">
        <v>212</v>
      </c>
      <c r="B4" s="15" t="s">
        <v>171</v>
      </c>
      <c r="C4" s="15" t="s">
        <v>10</v>
      </c>
      <c r="D4" s="18"/>
      <c r="E4" s="18">
        <v>3</v>
      </c>
      <c r="F4" s="19">
        <f>IF(C4=N4,3,IF(C4=N5,0,"ERROR"))</f>
        <v>0</v>
      </c>
      <c r="J4" s="4"/>
      <c r="K4" s="5"/>
      <c r="L4" s="5"/>
      <c r="M4" s="5" t="s">
        <v>67</v>
      </c>
      <c r="N4" s="5" t="s">
        <v>9</v>
      </c>
      <c r="O4" s="5" t="s">
        <v>92</v>
      </c>
      <c r="P4" s="5" t="s">
        <v>95</v>
      </c>
      <c r="Q4" s="5" t="s">
        <v>98</v>
      </c>
      <c r="R4" s="5" t="s">
        <v>102</v>
      </c>
      <c r="S4" s="4"/>
      <c r="T4" s="4"/>
      <c r="U4" s="4"/>
      <c r="V4" s="4"/>
      <c r="W4" s="4"/>
    </row>
    <row r="5" spans="1:23" ht="30" x14ac:dyDescent="0.25">
      <c r="A5" s="123"/>
      <c r="B5" s="15" t="s">
        <v>34</v>
      </c>
      <c r="C5" s="15" t="s">
        <v>10</v>
      </c>
      <c r="D5" s="18"/>
      <c r="E5" s="18">
        <v>2</v>
      </c>
      <c r="F5" s="19">
        <f>IF(C5=N4,2,IF(C5=N5,0,"ERROR"))</f>
        <v>0</v>
      </c>
      <c r="J5" s="4"/>
      <c r="K5" s="5"/>
      <c r="L5" s="5"/>
      <c r="M5" s="5" t="s">
        <v>68</v>
      </c>
      <c r="N5" s="5" t="s">
        <v>10</v>
      </c>
      <c r="O5" s="5" t="s">
        <v>93</v>
      </c>
      <c r="P5" s="5" t="s">
        <v>96</v>
      </c>
      <c r="Q5" s="5" t="s">
        <v>99</v>
      </c>
      <c r="R5" s="13" t="s">
        <v>101</v>
      </c>
      <c r="S5" s="4"/>
      <c r="T5" s="4"/>
      <c r="U5" s="4"/>
      <c r="V5" s="4"/>
      <c r="W5" s="4"/>
    </row>
    <row r="6" spans="1:23" ht="30" x14ac:dyDescent="0.25">
      <c r="A6" s="123"/>
      <c r="B6" s="15" t="s">
        <v>35</v>
      </c>
      <c r="C6" s="15" t="s">
        <v>9</v>
      </c>
      <c r="D6" s="18"/>
      <c r="E6" s="18">
        <v>2</v>
      </c>
      <c r="F6" s="19">
        <f>IF(C6=N4,0,IF(C6=N5,2,"ERROR"))</f>
        <v>0</v>
      </c>
      <c r="J6" s="4"/>
      <c r="K6" s="5"/>
      <c r="L6" s="5"/>
      <c r="M6" s="5" t="s">
        <v>69</v>
      </c>
      <c r="N6" s="5"/>
      <c r="O6" s="5" t="s">
        <v>94</v>
      </c>
      <c r="P6" s="5" t="s">
        <v>97</v>
      </c>
      <c r="Q6" s="5" t="s">
        <v>100</v>
      </c>
      <c r="R6" s="5" t="s">
        <v>103</v>
      </c>
      <c r="S6" s="4"/>
      <c r="T6" s="4"/>
      <c r="U6" s="4"/>
      <c r="V6" s="4"/>
      <c r="W6" s="4"/>
    </row>
    <row r="7" spans="1:23" ht="30" x14ac:dyDescent="0.25">
      <c r="A7" s="123"/>
      <c r="B7" s="15" t="s">
        <v>36</v>
      </c>
      <c r="C7" s="15" t="s">
        <v>10</v>
      </c>
      <c r="D7" s="18"/>
      <c r="E7" s="18">
        <v>2</v>
      </c>
      <c r="F7" s="19">
        <v>0</v>
      </c>
      <c r="L7" s="4"/>
      <c r="M7" s="5" t="s">
        <v>70</v>
      </c>
      <c r="N7" s="4"/>
      <c r="O7" s="4"/>
      <c r="P7" s="5"/>
      <c r="Q7" s="5"/>
      <c r="R7" s="5"/>
      <c r="S7" s="4"/>
      <c r="T7" s="4"/>
      <c r="U7" s="4"/>
      <c r="V7" s="4"/>
      <c r="W7" s="4"/>
    </row>
    <row r="8" spans="1:23" ht="45" x14ac:dyDescent="0.25">
      <c r="A8" s="124"/>
      <c r="B8" s="39" t="s">
        <v>172</v>
      </c>
      <c r="C8" s="33" t="s">
        <v>9</v>
      </c>
      <c r="D8" s="18"/>
      <c r="E8" s="18">
        <v>2</v>
      </c>
      <c r="F8" s="19">
        <f>IF(C8=N4,0,IF(C8=N5,2,"ERROR"))</f>
        <v>0</v>
      </c>
      <c r="L8" s="4"/>
      <c r="M8" s="5"/>
      <c r="N8" s="5"/>
      <c r="O8" s="5"/>
      <c r="P8" s="5"/>
      <c r="Q8" s="5"/>
      <c r="R8" s="5"/>
      <c r="S8" s="4"/>
      <c r="T8" s="4"/>
      <c r="U8" s="4"/>
      <c r="V8" s="4"/>
      <c r="W8" s="4"/>
    </row>
    <row r="9" spans="1:23" ht="45" x14ac:dyDescent="0.25">
      <c r="A9" s="130" t="s">
        <v>213</v>
      </c>
      <c r="B9" s="15" t="s">
        <v>38</v>
      </c>
      <c r="C9" s="15" t="s">
        <v>9</v>
      </c>
      <c r="D9" s="18"/>
      <c r="E9" s="18">
        <v>2</v>
      </c>
      <c r="F9" s="19">
        <v>0</v>
      </c>
      <c r="L9" s="4"/>
      <c r="M9" s="4"/>
      <c r="N9" s="4"/>
      <c r="O9" s="4"/>
      <c r="P9" s="4"/>
      <c r="Q9" s="4"/>
      <c r="R9" s="4"/>
      <c r="S9" s="4"/>
      <c r="T9" s="4"/>
      <c r="U9" s="4"/>
      <c r="V9" s="4"/>
      <c r="W9" s="4"/>
    </row>
    <row r="10" spans="1:23" ht="45" x14ac:dyDescent="0.25">
      <c r="A10" s="130"/>
      <c r="B10" s="15" t="s">
        <v>37</v>
      </c>
      <c r="C10" s="15" t="s">
        <v>10</v>
      </c>
      <c r="D10" s="18"/>
      <c r="E10" s="18">
        <v>2</v>
      </c>
      <c r="F10" s="19">
        <f>IF(C10=N4,2,IF(C10=N5,0,"ERROR"))</f>
        <v>0</v>
      </c>
      <c r="L10" s="4"/>
      <c r="M10" s="4"/>
      <c r="N10" s="4"/>
      <c r="O10" s="4"/>
      <c r="P10" s="4"/>
      <c r="Q10" s="4"/>
      <c r="R10" s="4"/>
      <c r="S10" s="4"/>
      <c r="T10" s="4"/>
      <c r="U10" s="4"/>
      <c r="V10" s="4"/>
      <c r="W10" s="4"/>
    </row>
    <row r="11" spans="1:23" ht="15" customHeight="1" x14ac:dyDescent="0.25">
      <c r="A11" s="133"/>
      <c r="B11" s="134"/>
      <c r="C11" s="135"/>
      <c r="D11" s="119" t="s">
        <v>201</v>
      </c>
      <c r="E11" s="119"/>
      <c r="F11" s="20">
        <f>SUM(F4:F10)</f>
        <v>0</v>
      </c>
      <c r="L11" s="4"/>
      <c r="M11" s="4"/>
      <c r="N11" s="4"/>
      <c r="O11" s="4"/>
      <c r="P11" s="4"/>
      <c r="Q11" s="4"/>
      <c r="R11" s="4"/>
      <c r="S11" s="4"/>
      <c r="T11" s="4"/>
      <c r="U11" s="4"/>
      <c r="V11" s="4"/>
      <c r="W11" s="4"/>
    </row>
    <row r="12" spans="1:23" ht="17.25" customHeight="1" x14ac:dyDescent="0.25">
      <c r="A12" s="118" t="s">
        <v>232</v>
      </c>
      <c r="B12" s="118"/>
      <c r="C12" s="118"/>
      <c r="D12" s="118"/>
      <c r="E12" s="118"/>
      <c r="F12" s="118"/>
    </row>
    <row r="13" spans="1:23" x14ac:dyDescent="0.25">
      <c r="A13" s="26"/>
      <c r="B13" s="26"/>
      <c r="C13" s="26"/>
      <c r="D13" s="26"/>
      <c r="E13" s="26"/>
      <c r="F13" s="26"/>
    </row>
    <row r="14" spans="1:23" x14ac:dyDescent="0.25">
      <c r="A14" s="26"/>
      <c r="B14" s="26"/>
      <c r="C14" s="26"/>
      <c r="D14" s="132"/>
      <c r="E14" s="132"/>
      <c r="F14" s="46"/>
    </row>
    <row r="15" spans="1:23" x14ac:dyDescent="0.25">
      <c r="A15" s="26"/>
      <c r="B15" s="26"/>
      <c r="C15" s="26"/>
      <c r="D15" s="26"/>
      <c r="E15" s="26"/>
      <c r="F15" s="26"/>
    </row>
    <row r="18" spans="1:6" ht="14.25" customHeight="1" x14ac:dyDescent="0.25">
      <c r="A18" s="10"/>
      <c r="B18" s="7"/>
      <c r="C18" s="7"/>
      <c r="D18" s="9"/>
      <c r="E18" s="6"/>
      <c r="F18" s="6"/>
    </row>
    <row r="19" spans="1:6" ht="14.25" customHeight="1" x14ac:dyDescent="0.25">
      <c r="A19" s="136"/>
      <c r="B19" s="136"/>
      <c r="C19" s="6"/>
      <c r="F19" s="6"/>
    </row>
    <row r="20" spans="1:6" ht="14.25" customHeight="1" x14ac:dyDescent="0.25">
      <c r="A20" s="136"/>
      <c r="B20" s="136"/>
      <c r="C20" s="6"/>
      <c r="F20" s="6"/>
    </row>
    <row r="21" spans="1:6" ht="14.25" customHeight="1" x14ac:dyDescent="0.25">
      <c r="A21" s="136"/>
      <c r="B21" s="136"/>
      <c r="C21" s="6"/>
      <c r="F21" s="6"/>
    </row>
    <row r="22" spans="1:6" ht="14.25" customHeight="1" x14ac:dyDescent="0.25">
      <c r="A22" s="10"/>
      <c r="B22" s="11"/>
      <c r="C22" s="7"/>
      <c r="D22" s="9"/>
      <c r="E22" s="6"/>
      <c r="F22" s="6"/>
    </row>
    <row r="23" spans="1:6" ht="14.25" customHeight="1" x14ac:dyDescent="0.25">
      <c r="A23" s="10"/>
      <c r="B23" s="11"/>
      <c r="C23" s="7"/>
      <c r="D23" s="9"/>
      <c r="E23" s="6"/>
      <c r="F23" s="6"/>
    </row>
    <row r="24" spans="1:6" ht="14.25" customHeight="1" x14ac:dyDescent="0.25">
      <c r="A24" s="10"/>
      <c r="B24" s="7"/>
      <c r="C24" s="7"/>
      <c r="D24" s="7"/>
      <c r="E24" s="6"/>
      <c r="F24" s="6"/>
    </row>
    <row r="25" spans="1:6" ht="14.25" customHeight="1" x14ac:dyDescent="0.25">
      <c r="A25" s="10"/>
      <c r="B25" s="7"/>
      <c r="C25" s="7"/>
      <c r="D25" s="7"/>
      <c r="E25" s="6"/>
      <c r="F25" s="6"/>
    </row>
    <row r="26" spans="1:6" ht="14.25" customHeight="1" x14ac:dyDescent="0.25">
      <c r="A26" s="10"/>
      <c r="B26" s="7"/>
      <c r="C26" s="7"/>
      <c r="D26" s="7"/>
      <c r="E26" s="6"/>
      <c r="F26" s="6"/>
    </row>
    <row r="27" spans="1:6" ht="14.25" customHeight="1" x14ac:dyDescent="0.25">
      <c r="A27" s="136"/>
      <c r="B27" s="136"/>
      <c r="C27" s="136"/>
      <c r="D27" s="7"/>
      <c r="E27" s="6"/>
      <c r="F27" s="6"/>
    </row>
    <row r="28" spans="1:6" x14ac:dyDescent="0.25">
      <c r="A28" s="136"/>
      <c r="B28" s="136"/>
      <c r="C28" s="136"/>
      <c r="D28" s="6"/>
      <c r="E28" s="6"/>
      <c r="F28" s="6"/>
    </row>
    <row r="29" spans="1:6" x14ac:dyDescent="0.25">
      <c r="A29" s="136"/>
      <c r="B29" s="136"/>
      <c r="C29" s="136"/>
      <c r="D29" s="6"/>
      <c r="E29" s="6"/>
      <c r="F29" s="6"/>
    </row>
    <row r="30" spans="1:6" x14ac:dyDescent="0.25">
      <c r="A30" s="7"/>
      <c r="B30" s="7"/>
      <c r="C30" s="7"/>
      <c r="D30" s="6"/>
      <c r="E30" s="6"/>
      <c r="F30" s="6"/>
    </row>
    <row r="31" spans="1:6" x14ac:dyDescent="0.25">
      <c r="A31" s="6"/>
      <c r="B31" s="6"/>
      <c r="C31" s="6"/>
      <c r="D31" s="6"/>
      <c r="E31" s="6"/>
      <c r="F31" s="6"/>
    </row>
    <row r="32" spans="1:6" x14ac:dyDescent="0.25">
      <c r="A32" s="6"/>
      <c r="B32" s="6"/>
      <c r="C32" s="6"/>
      <c r="D32" s="6"/>
      <c r="E32" s="6"/>
      <c r="F32" s="6"/>
    </row>
    <row r="33" spans="1:3" x14ac:dyDescent="0.25">
      <c r="A33" s="6"/>
      <c r="B33" s="6"/>
      <c r="C33" s="6"/>
    </row>
  </sheetData>
  <mergeCells count="14">
    <mergeCell ref="A19:A21"/>
    <mergeCell ref="B19:B21"/>
    <mergeCell ref="A27:A29"/>
    <mergeCell ref="B27:B29"/>
    <mergeCell ref="C27:C29"/>
    <mergeCell ref="A1:F1"/>
    <mergeCell ref="A2:F2"/>
    <mergeCell ref="B3:C3"/>
    <mergeCell ref="D14:E14"/>
    <mergeCell ref="A9:A10"/>
    <mergeCell ref="D11:E11"/>
    <mergeCell ref="A4:A8"/>
    <mergeCell ref="A12:F12"/>
    <mergeCell ref="A11:C11"/>
  </mergeCells>
  <dataValidations count="1">
    <dataValidation type="list" allowBlank="1" showInputMessage="1" showErrorMessage="1" sqref="C4:C10">
      <formula1>$N$4:$N$5</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rightToLeft="1" topLeftCell="B1" zoomScale="140" zoomScaleNormal="140" workbookViewId="0">
      <selection activeCell="F4" sqref="F4"/>
    </sheetView>
  </sheetViews>
  <sheetFormatPr defaultRowHeight="15" x14ac:dyDescent="0.25"/>
  <cols>
    <col min="1" max="1" width="26.42578125" customWidth="1"/>
    <col min="2" max="2" width="24.28515625" customWidth="1"/>
    <col min="3" max="3" width="19.42578125" customWidth="1"/>
    <col min="4" max="4" width="11.42578125" customWidth="1"/>
    <col min="5" max="5" width="13.42578125" hidden="1" customWidth="1"/>
  </cols>
  <sheetData>
    <row r="1" spans="1:23" ht="15" customHeight="1" x14ac:dyDescent="0.25">
      <c r="A1" s="118" t="s">
        <v>232</v>
      </c>
      <c r="B1" s="118"/>
      <c r="C1" s="118"/>
      <c r="D1" s="118"/>
      <c r="E1" s="118"/>
      <c r="F1" s="118"/>
      <c r="L1" s="4"/>
      <c r="M1" s="4"/>
      <c r="N1" s="4"/>
      <c r="O1" s="4"/>
      <c r="P1" s="4"/>
      <c r="Q1" s="4"/>
      <c r="R1" s="4"/>
      <c r="S1" s="4"/>
      <c r="T1" s="4"/>
      <c r="U1" s="4"/>
      <c r="V1" s="4"/>
      <c r="W1" s="4"/>
    </row>
    <row r="2" spans="1:23" ht="18" customHeight="1" x14ac:dyDescent="0.25">
      <c r="A2" s="131" t="s">
        <v>106</v>
      </c>
      <c r="B2" s="131"/>
      <c r="C2" s="131"/>
      <c r="D2" s="131"/>
      <c r="E2" s="131"/>
      <c r="F2" s="131"/>
      <c r="L2" s="4"/>
      <c r="M2" s="5" t="s">
        <v>67</v>
      </c>
      <c r="N2" s="5" t="s">
        <v>9</v>
      </c>
      <c r="O2" s="5" t="s">
        <v>92</v>
      </c>
      <c r="P2" s="5" t="s">
        <v>95</v>
      </c>
      <c r="Q2" s="5" t="s">
        <v>98</v>
      </c>
      <c r="R2" s="5" t="s">
        <v>102</v>
      </c>
      <c r="S2" s="4"/>
      <c r="T2" s="4"/>
      <c r="U2" s="4"/>
      <c r="V2" s="4"/>
      <c r="W2" s="4"/>
    </row>
    <row r="3" spans="1:23" x14ac:dyDescent="0.25">
      <c r="A3" s="64" t="s">
        <v>77</v>
      </c>
      <c r="B3" s="120" t="s">
        <v>76</v>
      </c>
      <c r="C3" s="120"/>
      <c r="D3" s="64" t="s">
        <v>1</v>
      </c>
      <c r="E3" s="64" t="s">
        <v>74</v>
      </c>
      <c r="F3" s="64" t="s">
        <v>75</v>
      </c>
      <c r="J3" s="4"/>
      <c r="K3" s="4"/>
      <c r="L3" s="4"/>
      <c r="M3" s="5" t="s">
        <v>68</v>
      </c>
      <c r="N3" s="5" t="s">
        <v>10</v>
      </c>
      <c r="O3" s="5" t="s">
        <v>93</v>
      </c>
      <c r="P3" s="5" t="s">
        <v>96</v>
      </c>
      <c r="Q3" s="5" t="s">
        <v>99</v>
      </c>
      <c r="R3" s="13" t="s">
        <v>101</v>
      </c>
      <c r="S3" s="4"/>
      <c r="T3" s="5"/>
    </row>
    <row r="4" spans="1:23" ht="45" x14ac:dyDescent="0.25">
      <c r="A4" s="122" t="s">
        <v>214</v>
      </c>
      <c r="B4" s="39" t="s">
        <v>45</v>
      </c>
      <c r="C4" s="39" t="s">
        <v>9</v>
      </c>
      <c r="D4" s="18"/>
      <c r="E4" s="18">
        <v>2</v>
      </c>
      <c r="F4" s="19">
        <v>0</v>
      </c>
      <c r="L4" s="4"/>
      <c r="M4" s="5" t="s">
        <v>69</v>
      </c>
      <c r="N4" s="5"/>
      <c r="O4" s="5" t="s">
        <v>94</v>
      </c>
      <c r="P4" s="5" t="s">
        <v>97</v>
      </c>
      <c r="Q4" s="5" t="s">
        <v>100</v>
      </c>
      <c r="R4" s="5" t="s">
        <v>103</v>
      </c>
      <c r="S4" s="4"/>
      <c r="T4" s="4"/>
      <c r="U4" s="4"/>
      <c r="V4" s="4"/>
      <c r="W4" s="4"/>
    </row>
    <row r="5" spans="1:23" ht="45" x14ac:dyDescent="0.25">
      <c r="A5" s="124"/>
      <c r="B5" s="39" t="s">
        <v>215</v>
      </c>
      <c r="C5" s="39" t="s">
        <v>10</v>
      </c>
      <c r="D5" s="18"/>
      <c r="E5" s="18">
        <v>3</v>
      </c>
      <c r="F5" s="19">
        <f>IF(C5=N2,3, IF(C5=N3,0,"error"))</f>
        <v>0</v>
      </c>
      <c r="L5" s="4"/>
      <c r="M5" s="5" t="s">
        <v>70</v>
      </c>
      <c r="N5" s="5"/>
      <c r="O5" s="5"/>
      <c r="P5" s="5"/>
      <c r="Q5" s="5"/>
      <c r="R5" s="5"/>
      <c r="S5" s="4"/>
      <c r="T5" s="4"/>
      <c r="U5" s="4"/>
      <c r="V5" s="4"/>
      <c r="W5" s="4"/>
    </row>
    <row r="6" spans="1:23" ht="60" x14ac:dyDescent="0.25">
      <c r="A6" s="39" t="s">
        <v>39</v>
      </c>
      <c r="B6" s="39" t="s">
        <v>107</v>
      </c>
      <c r="C6" s="39" t="s">
        <v>10</v>
      </c>
      <c r="D6" s="18"/>
      <c r="E6" s="18">
        <v>2</v>
      </c>
      <c r="F6" s="19">
        <f>IF(C6=N3, 0, IF(C6=N2,2,"error"))</f>
        <v>0</v>
      </c>
      <c r="L6" s="4"/>
      <c r="M6" s="4"/>
      <c r="N6" s="4"/>
      <c r="O6" s="4"/>
      <c r="P6" s="4"/>
      <c r="Q6" s="4"/>
      <c r="R6" s="4"/>
      <c r="S6" s="4"/>
      <c r="T6" s="4"/>
      <c r="U6" s="4"/>
      <c r="V6" s="4"/>
      <c r="W6" s="4"/>
    </row>
    <row r="7" spans="1:23" ht="45" x14ac:dyDescent="0.25">
      <c r="A7" s="39" t="s">
        <v>40</v>
      </c>
      <c r="B7" s="39" t="s">
        <v>108</v>
      </c>
      <c r="C7" s="39" t="s">
        <v>9</v>
      </c>
      <c r="D7" s="18"/>
      <c r="E7" s="18">
        <v>2</v>
      </c>
      <c r="F7" s="19">
        <f>IF(C7=N3, 0, IF(C7=N2,2,"error"))</f>
        <v>2</v>
      </c>
    </row>
    <row r="8" spans="1:23" ht="15" customHeight="1" x14ac:dyDescent="0.25">
      <c r="A8" s="137"/>
      <c r="B8" s="137"/>
      <c r="C8" s="138"/>
      <c r="D8" s="119" t="s">
        <v>201</v>
      </c>
      <c r="E8" s="119"/>
      <c r="F8" s="25">
        <f>SUM(F4:F7)</f>
        <v>2</v>
      </c>
    </row>
    <row r="9" spans="1:23" x14ac:dyDescent="0.25">
      <c r="A9" s="118" t="s">
        <v>232</v>
      </c>
      <c r="B9" s="118"/>
      <c r="C9" s="118"/>
      <c r="D9" s="118"/>
      <c r="E9" s="118"/>
      <c r="F9" s="118"/>
    </row>
    <row r="11" spans="1:23" ht="14.25" customHeight="1" x14ac:dyDescent="0.25">
      <c r="A11" s="47"/>
      <c r="B11" s="48"/>
      <c r="C11" s="48"/>
      <c r="D11" s="12"/>
      <c r="E11" s="6"/>
      <c r="F11" s="6"/>
    </row>
    <row r="12" spans="1:23" ht="14.25" customHeight="1" x14ac:dyDescent="0.25">
      <c r="A12" s="139"/>
      <c r="B12" s="139"/>
      <c r="C12" s="50"/>
      <c r="D12" s="50"/>
      <c r="F12" s="6"/>
    </row>
    <row r="13" spans="1:23" ht="14.25" customHeight="1" x14ac:dyDescent="0.25">
      <c r="A13" s="139"/>
      <c r="B13" s="139"/>
      <c r="C13" s="50"/>
      <c r="D13" s="50"/>
      <c r="F13" s="6"/>
    </row>
    <row r="14" spans="1:23" ht="14.25" customHeight="1" x14ac:dyDescent="0.25">
      <c r="A14" s="139"/>
      <c r="B14" s="139"/>
      <c r="C14" s="50"/>
      <c r="D14" s="50"/>
      <c r="F14" s="6"/>
    </row>
    <row r="15" spans="1:23" ht="14.25" customHeight="1" x14ac:dyDescent="0.25">
      <c r="A15" s="47"/>
      <c r="B15" s="49"/>
      <c r="C15" s="48"/>
      <c r="D15" s="12"/>
      <c r="E15" s="6"/>
      <c r="F15" s="6"/>
    </row>
    <row r="16" spans="1:23" ht="14.25" customHeight="1" x14ac:dyDescent="0.25">
      <c r="A16" s="47"/>
      <c r="B16" s="49"/>
      <c r="C16" s="48"/>
      <c r="D16" s="12"/>
      <c r="E16" s="6"/>
      <c r="F16" s="6"/>
    </row>
    <row r="17" spans="1:6" ht="14.25" customHeight="1" x14ac:dyDescent="0.25">
      <c r="A17" s="47"/>
      <c r="B17" s="48"/>
      <c r="C17" s="48"/>
      <c r="D17" s="48"/>
      <c r="E17" s="6"/>
      <c r="F17" s="6"/>
    </row>
    <row r="18" spans="1:6" ht="14.25" customHeight="1" x14ac:dyDescent="0.25">
      <c r="A18" s="47"/>
      <c r="B18" s="48"/>
      <c r="C18" s="48"/>
      <c r="D18" s="48"/>
      <c r="E18" s="6"/>
      <c r="F18" s="6"/>
    </row>
    <row r="19" spans="1:6" ht="14.25" customHeight="1" x14ac:dyDescent="0.25">
      <c r="A19" s="47"/>
      <c r="B19" s="48"/>
      <c r="C19" s="48"/>
      <c r="D19" s="48"/>
      <c r="E19" s="6"/>
      <c r="F19" s="6"/>
    </row>
    <row r="20" spans="1:6" ht="14.25" customHeight="1" x14ac:dyDescent="0.25">
      <c r="A20" s="139"/>
      <c r="B20" s="139"/>
      <c r="C20" s="139"/>
      <c r="D20" s="48"/>
      <c r="E20" s="6"/>
      <c r="F20" s="6"/>
    </row>
    <row r="21" spans="1:6" x14ac:dyDescent="0.25">
      <c r="A21" s="139"/>
      <c r="B21" s="139"/>
      <c r="C21" s="139"/>
      <c r="D21" s="50"/>
      <c r="E21" s="6"/>
      <c r="F21" s="6"/>
    </row>
    <row r="22" spans="1:6" x14ac:dyDescent="0.25">
      <c r="A22" s="139"/>
      <c r="B22" s="139"/>
      <c r="C22" s="139"/>
      <c r="D22" s="50"/>
      <c r="E22" s="6"/>
      <c r="F22" s="6"/>
    </row>
    <row r="23" spans="1:6" x14ac:dyDescent="0.25">
      <c r="A23" s="48"/>
      <c r="B23" s="48"/>
      <c r="C23" s="48"/>
      <c r="D23" s="50"/>
      <c r="E23" s="6"/>
      <c r="F23" s="6"/>
    </row>
    <row r="24" spans="1:6" x14ac:dyDescent="0.25">
      <c r="A24" s="50"/>
      <c r="B24" s="50"/>
      <c r="C24" s="50"/>
      <c r="D24" s="50"/>
      <c r="E24" s="6"/>
      <c r="F24" s="6"/>
    </row>
    <row r="25" spans="1:6" x14ac:dyDescent="0.25">
      <c r="A25" s="6"/>
      <c r="B25" s="6"/>
      <c r="C25" s="6"/>
      <c r="D25" s="6"/>
      <c r="E25" s="6"/>
      <c r="F25" s="6"/>
    </row>
  </sheetData>
  <mergeCells count="12">
    <mergeCell ref="A9:F9"/>
    <mergeCell ref="A12:A14"/>
    <mergeCell ref="B12:B14"/>
    <mergeCell ref="A20:A22"/>
    <mergeCell ref="B20:B22"/>
    <mergeCell ref="C20:C22"/>
    <mergeCell ref="A4:A5"/>
    <mergeCell ref="B3:C3"/>
    <mergeCell ref="A2:F2"/>
    <mergeCell ref="A1:F1"/>
    <mergeCell ref="D8:E8"/>
    <mergeCell ref="A8:C8"/>
  </mergeCells>
  <dataValidations count="1">
    <dataValidation type="list" allowBlank="1" showInputMessage="1" showErrorMessage="1" sqref="C4:C7">
      <formula1>$N$2:$N$3</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4"/>
  <sheetViews>
    <sheetView rightToLeft="1" tabSelected="1" topLeftCell="A7" zoomScale="150" zoomScaleNormal="150" workbookViewId="0">
      <selection activeCell="B9" sqref="B9"/>
    </sheetView>
  </sheetViews>
  <sheetFormatPr defaultRowHeight="15" x14ac:dyDescent="0.25"/>
  <cols>
    <col min="1" max="1" width="26.42578125" customWidth="1"/>
    <col min="2" max="2" width="37.140625" style="3" customWidth="1"/>
    <col min="3" max="3" width="19.42578125" customWidth="1"/>
    <col min="4" max="4" width="11.42578125" customWidth="1"/>
    <col min="5" max="5" width="13.42578125" hidden="1" customWidth="1"/>
  </cols>
  <sheetData>
    <row r="1" spans="1:23" x14ac:dyDescent="0.25">
      <c r="A1" s="118" t="s">
        <v>232</v>
      </c>
      <c r="B1" s="118"/>
      <c r="C1" s="118"/>
      <c r="D1" s="118"/>
      <c r="E1" s="118"/>
      <c r="F1" s="118"/>
    </row>
    <row r="2" spans="1:23" x14ac:dyDescent="0.25">
      <c r="A2" s="131" t="s">
        <v>109</v>
      </c>
      <c r="B2" s="131"/>
      <c r="C2" s="131"/>
      <c r="D2" s="131"/>
      <c r="E2" s="131"/>
      <c r="F2" s="131"/>
      <c r="L2" s="4"/>
      <c r="M2" s="4"/>
      <c r="N2" s="4"/>
      <c r="O2" s="4"/>
      <c r="P2" s="4"/>
      <c r="Q2" s="4"/>
      <c r="R2" s="4"/>
      <c r="S2" s="4"/>
      <c r="T2" s="5"/>
    </row>
    <row r="3" spans="1:23" x14ac:dyDescent="0.25">
      <c r="A3" s="20" t="s">
        <v>77</v>
      </c>
      <c r="B3" s="120" t="s">
        <v>76</v>
      </c>
      <c r="C3" s="120"/>
      <c r="D3" s="20" t="s">
        <v>1</v>
      </c>
      <c r="E3" s="20" t="s">
        <v>74</v>
      </c>
      <c r="F3" s="20" t="s">
        <v>75</v>
      </c>
      <c r="L3" s="5"/>
      <c r="M3" s="5"/>
      <c r="N3" s="5"/>
      <c r="O3" s="5"/>
      <c r="P3" s="5"/>
      <c r="Q3" s="5"/>
      <c r="R3" s="5"/>
      <c r="S3" s="5"/>
      <c r="T3" s="5"/>
    </row>
    <row r="4" spans="1:23" ht="42" customHeight="1" x14ac:dyDescent="0.25">
      <c r="A4" s="15" t="s">
        <v>41</v>
      </c>
      <c r="B4" s="15" t="s">
        <v>216</v>
      </c>
      <c r="C4" s="15" t="s">
        <v>110</v>
      </c>
      <c r="D4" s="18"/>
      <c r="E4" s="18">
        <v>2</v>
      </c>
      <c r="F4" s="19">
        <f>IF(C4=M4,0,IF(C4=M5,2,IF(C4=M6,2,"ERROR")))</f>
        <v>0</v>
      </c>
      <c r="L4" s="56"/>
      <c r="M4" s="56" t="s">
        <v>110</v>
      </c>
      <c r="N4" s="56" t="s">
        <v>9</v>
      </c>
      <c r="O4" s="56" t="s">
        <v>92</v>
      </c>
      <c r="P4" s="56" t="s">
        <v>95</v>
      </c>
      <c r="Q4" s="56" t="s">
        <v>98</v>
      </c>
      <c r="R4" s="56" t="s">
        <v>102</v>
      </c>
      <c r="S4" s="57" t="s">
        <v>11</v>
      </c>
      <c r="T4" s="28" t="s">
        <v>120</v>
      </c>
      <c r="U4" s="29" t="s">
        <v>125</v>
      </c>
      <c r="V4" s="30"/>
      <c r="W4" s="4"/>
    </row>
    <row r="5" spans="1:23" ht="42" customHeight="1" x14ac:dyDescent="0.25">
      <c r="A5" s="122" t="s">
        <v>217</v>
      </c>
      <c r="B5" s="39" t="s">
        <v>230</v>
      </c>
      <c r="C5" s="39" t="s">
        <v>9</v>
      </c>
      <c r="D5" s="18"/>
      <c r="E5" s="18">
        <v>2</v>
      </c>
      <c r="F5" s="19">
        <f>IF(C5=N4,0,IF(C5=N5,2,"ERROR"))</f>
        <v>0</v>
      </c>
      <c r="L5" s="5"/>
      <c r="M5" s="56" t="s">
        <v>111</v>
      </c>
      <c r="N5" s="56" t="s">
        <v>10</v>
      </c>
      <c r="O5" s="56" t="s">
        <v>93</v>
      </c>
      <c r="P5" s="56" t="s">
        <v>96</v>
      </c>
      <c r="Q5" s="56" t="s">
        <v>99</v>
      </c>
      <c r="R5" s="58" t="s">
        <v>101</v>
      </c>
      <c r="S5" s="57" t="s">
        <v>115</v>
      </c>
      <c r="T5" s="28" t="s">
        <v>121</v>
      </c>
    </row>
    <row r="6" spans="1:23" ht="51" customHeight="1" x14ac:dyDescent="0.25">
      <c r="A6" s="124"/>
      <c r="B6" s="39" t="s">
        <v>218</v>
      </c>
      <c r="C6" s="39" t="s">
        <v>10</v>
      </c>
      <c r="D6" s="18"/>
      <c r="E6" s="18">
        <v>2</v>
      </c>
      <c r="F6" s="19">
        <f>IF(C6=N4,2,IF(C6=N5,0,"ERROR"))</f>
        <v>0</v>
      </c>
      <c r="L6" s="56"/>
      <c r="M6" s="56" t="s">
        <v>112</v>
      </c>
      <c r="N6" s="56" t="s">
        <v>119</v>
      </c>
      <c r="O6" s="56" t="s">
        <v>94</v>
      </c>
      <c r="P6" s="56" t="s">
        <v>97</v>
      </c>
      <c r="Q6" s="56" t="s">
        <v>100</v>
      </c>
      <c r="R6" s="56" t="s">
        <v>103</v>
      </c>
      <c r="S6" s="57" t="s">
        <v>12</v>
      </c>
      <c r="T6" s="28" t="s">
        <v>122</v>
      </c>
      <c r="U6" s="31" t="s">
        <v>126</v>
      </c>
      <c r="V6" s="30"/>
      <c r="W6" s="4"/>
    </row>
    <row r="7" spans="1:23" ht="105" x14ac:dyDescent="0.25">
      <c r="A7" s="15" t="s">
        <v>113</v>
      </c>
      <c r="B7" s="15" t="s">
        <v>235</v>
      </c>
      <c r="C7" s="15" t="s">
        <v>10</v>
      </c>
      <c r="D7" s="18"/>
      <c r="E7" s="18">
        <v>1</v>
      </c>
      <c r="F7" s="19">
        <f>IF(C7=N4,1,IF(C7=N5,0,IF(C7=N6,0,"ERROR")))</f>
        <v>0</v>
      </c>
      <c r="L7" s="56"/>
      <c r="M7" s="5"/>
      <c r="N7" s="5"/>
      <c r="O7" s="5"/>
      <c r="P7" s="5"/>
      <c r="Q7" s="5"/>
      <c r="R7" s="5"/>
      <c r="S7" s="31"/>
      <c r="T7" s="28" t="s">
        <v>123</v>
      </c>
      <c r="U7" s="31" t="s">
        <v>124</v>
      </c>
      <c r="V7" s="30"/>
      <c r="W7" s="4"/>
    </row>
    <row r="8" spans="1:23" ht="33.75" customHeight="1" x14ac:dyDescent="0.25">
      <c r="A8" s="32" t="s">
        <v>30</v>
      </c>
      <c r="B8" s="15" t="s">
        <v>114</v>
      </c>
      <c r="C8" s="15" t="s">
        <v>11</v>
      </c>
      <c r="D8" s="18"/>
      <c r="E8" s="18">
        <v>2</v>
      </c>
      <c r="F8" s="19">
        <f>IF(C8=S5,2,IF(C8=S4,0,IF(C8=S6,0,"ERROR")))</f>
        <v>0</v>
      </c>
      <c r="L8" s="4"/>
      <c r="U8" s="31"/>
      <c r="V8" s="30"/>
      <c r="W8" s="4"/>
    </row>
    <row r="9" spans="1:23" x14ac:dyDescent="0.25">
      <c r="A9" s="130" t="s">
        <v>42</v>
      </c>
      <c r="B9" t="s">
        <v>272</v>
      </c>
      <c r="C9" s="39" t="s">
        <v>10</v>
      </c>
      <c r="D9" s="18"/>
      <c r="E9" s="18">
        <v>1</v>
      </c>
      <c r="F9" s="19">
        <f>IF(C9=N4,1,IF(C9=N5,0,"ERROR"))</f>
        <v>0</v>
      </c>
      <c r="L9" s="4"/>
      <c r="M9" s="4"/>
      <c r="N9" s="4"/>
      <c r="O9" s="4"/>
      <c r="P9" s="4"/>
      <c r="Q9" s="4"/>
      <c r="R9" s="4"/>
      <c r="S9" s="4"/>
      <c r="T9" s="4"/>
      <c r="U9" s="4"/>
      <c r="V9" s="4"/>
      <c r="W9" s="4"/>
    </row>
    <row r="10" spans="1:23" ht="30" x14ac:dyDescent="0.25">
      <c r="A10" s="130"/>
      <c r="B10" s="39" t="s">
        <v>236</v>
      </c>
      <c r="C10" s="39" t="s">
        <v>10</v>
      </c>
      <c r="D10" s="18"/>
      <c r="E10" s="18">
        <v>1</v>
      </c>
      <c r="F10" s="19">
        <f>IF(C10=N4,1,IF(C10=N5,0,"ERROR"))</f>
        <v>0</v>
      </c>
      <c r="L10" s="4"/>
      <c r="M10" s="4"/>
      <c r="N10" s="4"/>
      <c r="O10" s="4"/>
      <c r="P10" s="4"/>
      <c r="Q10" s="4"/>
      <c r="R10" s="4"/>
      <c r="S10" s="4"/>
      <c r="T10" s="4"/>
      <c r="U10" s="4"/>
      <c r="V10" s="4"/>
      <c r="W10" s="4"/>
    </row>
    <row r="11" spans="1:23" x14ac:dyDescent="0.25">
      <c r="A11" s="130"/>
      <c r="B11" s="39" t="s">
        <v>44</v>
      </c>
      <c r="C11" s="39" t="s">
        <v>9</v>
      </c>
      <c r="D11" s="18"/>
      <c r="E11" s="18">
        <v>2</v>
      </c>
      <c r="F11" s="19">
        <f>IF(C11=N4, 0, IF(C11=N5,2,"error"))</f>
        <v>0</v>
      </c>
      <c r="L11" s="4"/>
      <c r="M11" s="4"/>
      <c r="N11" s="4"/>
      <c r="O11" s="4"/>
      <c r="P11" s="4"/>
      <c r="Q11" s="4"/>
      <c r="R11" s="4"/>
      <c r="S11" s="4"/>
      <c r="T11" s="4"/>
      <c r="U11" s="4"/>
      <c r="V11" s="4"/>
      <c r="W11" s="4"/>
    </row>
    <row r="12" spans="1:23" ht="30" x14ac:dyDescent="0.25">
      <c r="A12" s="130"/>
      <c r="B12" s="33" t="s">
        <v>43</v>
      </c>
      <c r="C12" s="39" t="s">
        <v>10</v>
      </c>
      <c r="D12" s="18"/>
      <c r="E12" s="18">
        <v>3</v>
      </c>
      <c r="F12" s="19">
        <f>IF(C12=N4,3, IF(C12=N5,0,"error"))</f>
        <v>0</v>
      </c>
      <c r="L12" s="4"/>
      <c r="M12" s="4"/>
      <c r="N12" s="4"/>
      <c r="O12" s="4"/>
      <c r="P12" s="4"/>
      <c r="Q12" s="4"/>
      <c r="R12" s="4"/>
      <c r="S12" s="4"/>
      <c r="T12" s="4"/>
      <c r="U12" s="4"/>
      <c r="V12" s="4"/>
      <c r="W12" s="4"/>
    </row>
    <row r="13" spans="1:23" ht="15" customHeight="1" x14ac:dyDescent="0.25">
      <c r="A13" s="137"/>
      <c r="B13" s="137"/>
      <c r="C13" s="138"/>
      <c r="D13" s="119" t="s">
        <v>201</v>
      </c>
      <c r="E13" s="119"/>
      <c r="F13" s="25">
        <f>SUM(F4:F12)</f>
        <v>0</v>
      </c>
    </row>
    <row r="14" spans="1:23" x14ac:dyDescent="0.25">
      <c r="A14" s="118" t="s">
        <v>232</v>
      </c>
      <c r="B14" s="118"/>
      <c r="C14" s="118"/>
      <c r="D14" s="118"/>
      <c r="E14" s="118"/>
      <c r="F14" s="118"/>
    </row>
  </sheetData>
  <mergeCells count="8">
    <mergeCell ref="A1:F1"/>
    <mergeCell ref="A14:F14"/>
    <mergeCell ref="A2:F2"/>
    <mergeCell ref="B3:C3"/>
    <mergeCell ref="A5:A6"/>
    <mergeCell ref="D13:E13"/>
    <mergeCell ref="A9:A12"/>
    <mergeCell ref="A13:C13"/>
  </mergeCells>
  <dataValidations count="4">
    <dataValidation type="list" allowBlank="1" showInputMessage="1" showErrorMessage="1" sqref="C5:C6 C9:C12">
      <formula1>$N$4:$N$5</formula1>
    </dataValidation>
    <dataValidation type="list" allowBlank="1" showInputMessage="1" showErrorMessage="1" sqref="C4">
      <formula1>$M$4:$M$6</formula1>
    </dataValidation>
    <dataValidation type="list" allowBlank="1" showInputMessage="1" showErrorMessage="1" sqref="C8">
      <formula1>$S$4:$S$6</formula1>
    </dataValidation>
    <dataValidation type="list" allowBlank="1" showInputMessage="1" showErrorMessage="1" sqref="C7">
      <formula1>$N$4:$N$6</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rightToLeft="1" topLeftCell="A10" zoomScale="130" zoomScaleNormal="130" workbookViewId="0">
      <selection activeCell="F18" sqref="F18"/>
    </sheetView>
  </sheetViews>
  <sheetFormatPr defaultRowHeight="15" x14ac:dyDescent="0.25"/>
  <cols>
    <col min="1" max="1" width="26.42578125" customWidth="1"/>
    <col min="2" max="2" width="37.140625" style="3" customWidth="1"/>
    <col min="3" max="3" width="19.42578125" customWidth="1"/>
    <col min="4" max="4" width="11.42578125" customWidth="1"/>
    <col min="5" max="5" width="13.42578125" hidden="1" customWidth="1"/>
  </cols>
  <sheetData>
    <row r="1" spans="1:23" x14ac:dyDescent="0.25">
      <c r="A1" s="118" t="s">
        <v>232</v>
      </c>
      <c r="B1" s="118"/>
      <c r="C1" s="118"/>
      <c r="D1" s="118"/>
      <c r="E1" s="118"/>
      <c r="F1" s="118"/>
    </row>
    <row r="2" spans="1:23" x14ac:dyDescent="0.25">
      <c r="A2" s="131" t="s">
        <v>165</v>
      </c>
      <c r="B2" s="131"/>
      <c r="C2" s="131"/>
      <c r="D2" s="131"/>
      <c r="E2" s="131"/>
      <c r="F2" s="131"/>
      <c r="I2" s="4"/>
      <c r="J2" s="4"/>
      <c r="K2" s="4"/>
      <c r="L2" s="4"/>
      <c r="M2" s="4"/>
      <c r="N2" s="4"/>
      <c r="O2" s="4"/>
      <c r="P2" s="4"/>
      <c r="Q2" s="4"/>
      <c r="R2" s="4"/>
      <c r="S2" s="4"/>
      <c r="T2" s="5"/>
    </row>
    <row r="3" spans="1:23" x14ac:dyDescent="0.25">
      <c r="A3" s="40" t="s">
        <v>77</v>
      </c>
      <c r="B3" s="120" t="s">
        <v>76</v>
      </c>
      <c r="C3" s="120"/>
      <c r="D3" s="40" t="s">
        <v>1</v>
      </c>
      <c r="E3" s="40" t="s">
        <v>74</v>
      </c>
      <c r="F3" s="40" t="s">
        <v>75</v>
      </c>
      <c r="I3" s="4"/>
      <c r="J3" s="4"/>
      <c r="K3" s="4"/>
      <c r="L3" s="4"/>
      <c r="M3" s="4"/>
      <c r="N3" s="4"/>
      <c r="O3" s="4"/>
      <c r="P3" s="4"/>
      <c r="Q3" s="4"/>
      <c r="R3" s="4"/>
      <c r="S3" s="4"/>
      <c r="T3" s="5"/>
    </row>
    <row r="4" spans="1:23" ht="42" hidden="1" customHeight="1" x14ac:dyDescent="0.25">
      <c r="A4" s="39"/>
      <c r="B4" s="39"/>
      <c r="C4" s="39"/>
      <c r="D4" s="18"/>
      <c r="E4" s="18"/>
      <c r="F4" s="19"/>
      <c r="I4" s="4"/>
      <c r="J4" s="4"/>
      <c r="K4" s="4"/>
      <c r="L4" s="5" t="s">
        <v>9</v>
      </c>
      <c r="M4" s="5" t="s">
        <v>110</v>
      </c>
      <c r="N4" s="5" t="s">
        <v>9</v>
      </c>
      <c r="O4" s="5" t="s">
        <v>92</v>
      </c>
      <c r="P4" s="5" t="s">
        <v>95</v>
      </c>
      <c r="Q4" s="5" t="s">
        <v>98</v>
      </c>
      <c r="R4" s="5" t="s">
        <v>102</v>
      </c>
      <c r="S4" s="27" t="s">
        <v>11</v>
      </c>
      <c r="T4" s="28" t="s">
        <v>120</v>
      </c>
      <c r="U4" s="29" t="s">
        <v>125</v>
      </c>
      <c r="V4" s="30"/>
      <c r="W4" s="4"/>
    </row>
    <row r="5" spans="1:23" ht="51" hidden="1" customHeight="1" x14ac:dyDescent="0.25">
      <c r="A5" s="39"/>
      <c r="B5" s="39"/>
      <c r="C5" s="39"/>
      <c r="D5" s="18"/>
      <c r="E5" s="18"/>
      <c r="F5" s="19"/>
      <c r="I5" s="4"/>
      <c r="J5" s="4"/>
      <c r="K5" s="4"/>
      <c r="L5" s="5" t="s">
        <v>10</v>
      </c>
      <c r="M5" s="5" t="s">
        <v>111</v>
      </c>
      <c r="N5" s="5" t="s">
        <v>10</v>
      </c>
      <c r="O5" s="5" t="s">
        <v>93</v>
      </c>
      <c r="P5" s="5" t="s">
        <v>96</v>
      </c>
      <c r="Q5" s="5" t="s">
        <v>99</v>
      </c>
      <c r="R5" s="13" t="s">
        <v>101</v>
      </c>
      <c r="S5" s="27" t="s">
        <v>115</v>
      </c>
      <c r="T5" s="28" t="s">
        <v>121</v>
      </c>
      <c r="U5" s="31" t="s">
        <v>126</v>
      </c>
      <c r="V5" s="30"/>
      <c r="W5" s="4"/>
    </row>
    <row r="6" spans="1:23" ht="90" hidden="1" x14ac:dyDescent="0.25">
      <c r="A6" s="39"/>
      <c r="B6" s="39"/>
      <c r="C6" s="39"/>
      <c r="D6" s="18"/>
      <c r="E6" s="18"/>
      <c r="F6" s="19"/>
      <c r="I6" s="4"/>
      <c r="J6" s="4"/>
      <c r="K6" s="4"/>
      <c r="L6" s="5" t="s">
        <v>173</v>
      </c>
      <c r="M6" s="5" t="s">
        <v>112</v>
      </c>
      <c r="N6" s="5" t="s">
        <v>119</v>
      </c>
      <c r="O6" s="5" t="s">
        <v>94</v>
      </c>
      <c r="P6" s="5" t="s">
        <v>97</v>
      </c>
      <c r="Q6" s="5" t="s">
        <v>100</v>
      </c>
      <c r="R6" s="5" t="s">
        <v>103</v>
      </c>
      <c r="S6" s="27" t="s">
        <v>12</v>
      </c>
      <c r="T6" s="28" t="s">
        <v>122</v>
      </c>
      <c r="U6" s="31" t="s">
        <v>124</v>
      </c>
      <c r="V6" s="30"/>
      <c r="W6" s="4"/>
    </row>
    <row r="7" spans="1:23" ht="54.95" customHeight="1" x14ac:dyDescent="0.25">
      <c r="A7" s="122" t="s">
        <v>116</v>
      </c>
      <c r="B7" s="39" t="s">
        <v>53</v>
      </c>
      <c r="C7" s="39" t="s">
        <v>9</v>
      </c>
      <c r="D7" s="18"/>
      <c r="E7" s="18">
        <v>2</v>
      </c>
      <c r="F7" s="19">
        <f>IF(C7=L4,0, IF(C7=L5,2,IF(C7=L6,1,IF(C7=L7,1,"error"))))</f>
        <v>0</v>
      </c>
      <c r="I7" s="4"/>
      <c r="J7" s="4"/>
      <c r="K7" s="4"/>
      <c r="L7" s="5" t="s">
        <v>174</v>
      </c>
      <c r="M7" s="5"/>
      <c r="N7" s="5"/>
      <c r="O7" s="5"/>
      <c r="P7" s="5"/>
      <c r="Q7" s="5"/>
      <c r="R7" s="5"/>
      <c r="S7" s="5"/>
      <c r="T7" s="55" t="s">
        <v>123</v>
      </c>
      <c r="U7" s="4"/>
      <c r="V7" s="4"/>
      <c r="W7" s="4"/>
    </row>
    <row r="8" spans="1:23" ht="30" x14ac:dyDescent="0.25">
      <c r="A8" s="124"/>
      <c r="B8" s="39" t="s">
        <v>54</v>
      </c>
      <c r="C8" s="39" t="s">
        <v>9</v>
      </c>
      <c r="D8" s="18"/>
      <c r="E8" s="18">
        <v>2</v>
      </c>
      <c r="F8" s="19">
        <f>IF(C8=L4,0, IF(C8=L5,2,IF(C8=L6,1,IF(C8=L7,1,"error"))))</f>
        <v>0</v>
      </c>
      <c r="I8" s="4"/>
      <c r="J8" s="4"/>
      <c r="K8" s="4"/>
      <c r="L8" s="4"/>
      <c r="M8" s="4"/>
      <c r="N8" s="4"/>
      <c r="O8" s="4"/>
      <c r="P8" s="4"/>
      <c r="Q8" s="4"/>
      <c r="R8" s="4"/>
      <c r="S8" s="4"/>
    </row>
    <row r="9" spans="1:23" ht="28.5" customHeight="1" x14ac:dyDescent="0.25">
      <c r="A9" s="33" t="s">
        <v>117</v>
      </c>
      <c r="B9" s="90" t="s">
        <v>118</v>
      </c>
      <c r="C9" s="39" t="s">
        <v>119</v>
      </c>
      <c r="D9" s="18"/>
      <c r="E9" s="18">
        <v>1</v>
      </c>
      <c r="F9" s="19">
        <f>IF(C9=N4,0, IF(C9=N5,1,IF(C9=N6,0,"error")))</f>
        <v>0</v>
      </c>
      <c r="I9" s="4"/>
      <c r="J9" s="4"/>
      <c r="K9" s="4"/>
      <c r="L9" s="4"/>
      <c r="M9" s="4"/>
      <c r="N9" s="4"/>
      <c r="O9" s="4"/>
      <c r="P9" s="4"/>
      <c r="Q9" s="4"/>
      <c r="R9" s="4"/>
      <c r="S9" s="4"/>
    </row>
    <row r="10" spans="1:23" ht="30" x14ac:dyDescent="0.25">
      <c r="A10" s="39" t="s">
        <v>22</v>
      </c>
      <c r="B10" s="39" t="s">
        <v>55</v>
      </c>
      <c r="C10" s="39" t="s">
        <v>10</v>
      </c>
      <c r="D10" s="18"/>
      <c r="E10" s="18">
        <v>2</v>
      </c>
      <c r="F10" s="19">
        <f>IF(C10=N4,2, IF(C10=N5,0,"error"))</f>
        <v>0</v>
      </c>
      <c r="I10" s="4"/>
      <c r="J10" s="4"/>
      <c r="K10" s="4"/>
      <c r="L10" s="4"/>
      <c r="M10" s="4"/>
      <c r="N10" s="4"/>
      <c r="O10" s="4"/>
      <c r="P10" s="4"/>
      <c r="Q10" s="4"/>
      <c r="R10" s="4"/>
      <c r="S10" s="4"/>
    </row>
    <row r="11" spans="1:23" ht="30" x14ac:dyDescent="0.25">
      <c r="A11" s="39" t="s">
        <v>23</v>
      </c>
      <c r="B11" s="39" t="s">
        <v>56</v>
      </c>
      <c r="C11" s="39" t="s">
        <v>125</v>
      </c>
      <c r="D11" s="18"/>
      <c r="E11" s="18">
        <v>2</v>
      </c>
      <c r="F11" s="19">
        <f>IF(C11=U4, 0,IF(C11=U5,1,IF(C11=U6,2,"ERROR")))</f>
        <v>0</v>
      </c>
      <c r="K11" s="4"/>
      <c r="L11" s="4"/>
      <c r="M11" s="4"/>
      <c r="N11" s="4"/>
      <c r="O11" s="4"/>
      <c r="P11" s="4"/>
      <c r="Q11" s="4"/>
      <c r="R11" s="4"/>
      <c r="S11" s="4"/>
    </row>
    <row r="12" spans="1:23" ht="30" x14ac:dyDescent="0.25">
      <c r="A12" s="39" t="s">
        <v>24</v>
      </c>
      <c r="B12" s="39" t="s">
        <v>57</v>
      </c>
      <c r="C12" s="39" t="s">
        <v>9</v>
      </c>
      <c r="D12" s="18"/>
      <c r="E12" s="18">
        <v>2</v>
      </c>
      <c r="F12" s="19">
        <f>IF(C12=N4,0, IF(C12=N5,2,"error"))</f>
        <v>0</v>
      </c>
      <c r="K12" s="4"/>
      <c r="L12" s="4"/>
      <c r="M12" s="4"/>
      <c r="N12" s="4"/>
      <c r="O12" s="4"/>
      <c r="P12" s="4"/>
      <c r="Q12" s="4"/>
      <c r="R12" s="4"/>
      <c r="S12" s="4"/>
    </row>
    <row r="13" spans="1:23" ht="30" x14ac:dyDescent="0.25">
      <c r="A13" s="39" t="s">
        <v>25</v>
      </c>
      <c r="B13" s="39" t="s">
        <v>58</v>
      </c>
      <c r="C13" s="39" t="s">
        <v>9</v>
      </c>
      <c r="D13" s="18"/>
      <c r="E13" s="18">
        <v>2</v>
      </c>
      <c r="F13" s="19">
        <f>IF(C13=N4,0, IF(C13=N5,2,"error"))</f>
        <v>0</v>
      </c>
    </row>
    <row r="14" spans="1:23" ht="50.25" customHeight="1" x14ac:dyDescent="0.25">
      <c r="A14" s="39" t="s">
        <v>26</v>
      </c>
      <c r="B14" s="39" t="s">
        <v>63</v>
      </c>
      <c r="C14" s="39" t="s">
        <v>9</v>
      </c>
      <c r="D14" s="18"/>
      <c r="E14" s="18">
        <v>2</v>
      </c>
      <c r="F14" s="19">
        <f>IF(C14=N4,0, IF(C14=N5,2,"error"))</f>
        <v>0</v>
      </c>
    </row>
    <row r="15" spans="1:23" ht="45" customHeight="1" x14ac:dyDescent="0.25">
      <c r="A15" s="122" t="s">
        <v>27</v>
      </c>
      <c r="B15" s="39" t="s">
        <v>59</v>
      </c>
      <c r="C15" s="39" t="s">
        <v>9</v>
      </c>
      <c r="D15" s="18"/>
      <c r="E15" s="18">
        <v>2</v>
      </c>
      <c r="F15" s="19">
        <f>IF(C15=N4,0, IF(C15=N5,2,"error"))</f>
        <v>0</v>
      </c>
    </row>
    <row r="16" spans="1:23" ht="37.5" customHeight="1" x14ac:dyDescent="0.25">
      <c r="A16" s="123"/>
      <c r="B16" s="39" t="s">
        <v>60</v>
      </c>
      <c r="C16" s="39" t="s">
        <v>9</v>
      </c>
      <c r="D16" s="18"/>
      <c r="E16" s="18">
        <v>2</v>
      </c>
      <c r="F16" s="19">
        <f>IF(C16=N4,0, IF(C16=N5,2,"error"))</f>
        <v>0</v>
      </c>
    </row>
    <row r="17" spans="1:7" ht="30" x14ac:dyDescent="0.25">
      <c r="A17" s="124"/>
      <c r="B17" s="95" t="s">
        <v>237</v>
      </c>
      <c r="C17" s="39" t="s">
        <v>10</v>
      </c>
      <c r="D17" s="18"/>
      <c r="E17" s="18">
        <v>2</v>
      </c>
      <c r="F17" s="19">
        <v>0</v>
      </c>
      <c r="G17" s="96" t="s">
        <v>270</v>
      </c>
    </row>
    <row r="18" spans="1:7" ht="45" x14ac:dyDescent="0.25">
      <c r="A18" s="39" t="s">
        <v>62</v>
      </c>
      <c r="B18" s="39" t="s">
        <v>61</v>
      </c>
      <c r="C18" s="39" t="s">
        <v>123</v>
      </c>
      <c r="D18" s="18"/>
      <c r="E18" s="18">
        <v>2</v>
      </c>
      <c r="F18" s="19">
        <v>0</v>
      </c>
    </row>
    <row r="19" spans="1:7" ht="30" x14ac:dyDescent="0.25">
      <c r="A19" s="142" t="s">
        <v>238</v>
      </c>
      <c r="B19" s="39" t="s">
        <v>175</v>
      </c>
      <c r="C19" s="39" t="s">
        <v>9</v>
      </c>
      <c r="D19" s="18"/>
      <c r="E19" s="18">
        <v>2</v>
      </c>
      <c r="F19" s="19">
        <f>IF(C19=N4,0, IF(C19=N5,2,IF(C19=N6,0,"error")))</f>
        <v>0</v>
      </c>
    </row>
    <row r="20" spans="1:7" ht="30" x14ac:dyDescent="0.25">
      <c r="A20" s="143"/>
      <c r="B20" s="39" t="s">
        <v>176</v>
      </c>
      <c r="C20" s="39" t="s">
        <v>119</v>
      </c>
      <c r="D20" s="18"/>
      <c r="E20" s="18">
        <v>2</v>
      </c>
      <c r="F20" s="19">
        <f>IF(C20=N4,0, IF(C20=N5,2,IF(C20=N6,0,"error")))</f>
        <v>0</v>
      </c>
    </row>
    <row r="21" spans="1:7" ht="15" customHeight="1" x14ac:dyDescent="0.25">
      <c r="A21" s="137"/>
      <c r="B21" s="137"/>
      <c r="C21" s="138"/>
      <c r="D21" s="140" t="s">
        <v>201</v>
      </c>
      <c r="E21" s="141"/>
      <c r="F21" s="25">
        <f>SUM(F7:F20)</f>
        <v>0</v>
      </c>
    </row>
    <row r="22" spans="1:7" x14ac:dyDescent="0.25">
      <c r="A22" s="118" t="s">
        <v>232</v>
      </c>
      <c r="B22" s="118"/>
      <c r="C22" s="118"/>
      <c r="D22" s="118"/>
      <c r="E22" s="118"/>
      <c r="F22" s="118"/>
    </row>
  </sheetData>
  <mergeCells count="9">
    <mergeCell ref="A1:F1"/>
    <mergeCell ref="A22:F22"/>
    <mergeCell ref="D21:E21"/>
    <mergeCell ref="A2:F2"/>
    <mergeCell ref="B3:C3"/>
    <mergeCell ref="A7:A8"/>
    <mergeCell ref="A15:A17"/>
    <mergeCell ref="A19:A20"/>
    <mergeCell ref="A21:C21"/>
  </mergeCells>
  <dataValidations count="6">
    <dataValidation type="list" allowBlank="1" showInputMessage="1" showErrorMessage="1" sqref="C11">
      <formula1>$U$4:$U$6</formula1>
    </dataValidation>
    <dataValidation type="list" allowBlank="1" showInputMessage="1" showErrorMessage="1" sqref="C18">
      <formula1>$T$4:$T$7</formula1>
    </dataValidation>
    <dataValidation type="list" allowBlank="1" showInputMessage="1" showErrorMessage="1" sqref="C9 C19:C20">
      <formula1>$N$4:$N$6</formula1>
    </dataValidation>
    <dataValidation type="list" allowBlank="1" showInputMessage="1" showErrorMessage="1" sqref="C4">
      <formula1>$M$4:$M$6</formula1>
    </dataValidation>
    <dataValidation type="list" allowBlank="1" showInputMessage="1" showErrorMessage="1" sqref="C10 C5:C6 C12:C17">
      <formula1>$N$4:$N$5</formula1>
    </dataValidation>
    <dataValidation type="list" allowBlank="1" showInputMessage="1" showErrorMessage="1" sqref="C7:C8">
      <formula1>$L$4:$L$7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15</vt:i4>
      </vt:variant>
    </vt:vector>
  </HeadingPairs>
  <TitlesOfParts>
    <vt:vector size="15" baseType="lpstr">
      <vt:lpstr>כללי</vt:lpstr>
      <vt:lpstr>דשבורד מוביל</vt:lpstr>
      <vt:lpstr>חישוב</vt:lpstr>
      <vt:lpstr>#פרטיות וסודיות</vt:lpstr>
      <vt:lpstr>משתמשים#</vt:lpstr>
      <vt:lpstr>איומים תשתיתיים#</vt:lpstr>
      <vt:lpstr>איומים עסקיים#</vt:lpstr>
      <vt:lpstr>ספק השירות#</vt:lpstr>
      <vt:lpstr>סוג השירות המבוקש#</vt:lpstr>
      <vt:lpstr>ממשקים#</vt:lpstr>
      <vt:lpstr>אופן היישום#</vt:lpstr>
      <vt:lpstr>תיאור הארכיטקטורה המוצעת</vt:lpstr>
      <vt:lpstr>ניתוח ממשקים</vt:lpstr>
      <vt:lpstr>תאימות רגולטורית וחוקית</vt:lpstr>
      <vt:lpstr>בקרות מול הסיכונים</vt:lpstr>
    </vt:vector>
  </TitlesOfParts>
  <Company>MOH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אייל שאלתיאלי</dc:creator>
  <cp:lastModifiedBy>מיכאל טולדנו</cp:lastModifiedBy>
  <cp:lastPrinted>2020-09-22T07:38:42Z</cp:lastPrinted>
  <dcterms:created xsi:type="dcterms:W3CDTF">2020-07-22T06:03:50Z</dcterms:created>
  <dcterms:modified xsi:type="dcterms:W3CDTF">2026-06-03T08:33:10Z</dcterms:modified>
</cp:coreProperties>
</file>